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defaultThemeVersion="124226"/>
  <mc:AlternateContent xmlns:mc="http://schemas.openxmlformats.org/markup-compatibility/2006">
    <mc:Choice Requires="x15">
      <x15ac:absPath xmlns:x15ac="http://schemas.microsoft.com/office/spreadsheetml/2010/11/ac" url="Z:\IR Programs\Quarter\2019\Q1\Financial Reports &amp; Analysis\Trended Financials\"/>
    </mc:Choice>
  </mc:AlternateContent>
  <xr:revisionPtr revIDLastSave="0" documentId="8_{0821328F-DA67-4A27-97E7-949272DF4135}" xr6:coauthVersionLast="31" xr6:coauthVersionMax="31" xr10:uidLastSave="{00000000-0000-0000-0000-000000000000}"/>
  <bookViews>
    <workbookView xWindow="13065" yWindow="-30" windowWidth="10830" windowHeight="10095" tabRatio="855" xr2:uid="{00000000-000D-0000-FFFF-FFFF00000000}"/>
  </bookViews>
  <sheets>
    <sheet name="Balance Sheet" sheetId="7" r:id="rId1"/>
    <sheet name="Income Statement" sheetId="2" r:id="rId2"/>
    <sheet name="SCF" sheetId="5" r:id="rId3"/>
    <sheet name="UseOfNonGAAP FinancialMeasures" sheetId="6" r:id="rId4"/>
    <sheet name="Adjusted EBITDA" sheetId="8"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c">#N/A</definedName>
    <definedName name="\s">#N/A</definedName>
    <definedName name="\t">#N/A</definedName>
    <definedName name="_5Cost_Module_.Cost">[0]!_5Cost_Module_.Cost</definedName>
    <definedName name="_8Cost_Module_.Cost">[1]!_8Cost_Module_.Cost</definedName>
    <definedName name="_a1">#N/A</definedName>
    <definedName name="_a2">#N/A</definedName>
    <definedName name="_a3">#N/A</definedName>
    <definedName name="_a4">#N/A</definedName>
    <definedName name="_a54">#N/A</definedName>
    <definedName name="_asd2">#N/A</definedName>
    <definedName name="_asd444">#N/A</definedName>
    <definedName name="_bal2">#N/A</definedName>
    <definedName name="_bal5">#N/A</definedName>
    <definedName name="_bal99">#N/A</definedName>
    <definedName name="_chf2">[2]Sheet3!$C$3</definedName>
    <definedName name="_chf3">[2]Sheet3!$C$3</definedName>
    <definedName name="_chf54">[2]Sheet3!$C$3</definedName>
    <definedName name="_chf6">[2]Sheet3!$C$3</definedName>
    <definedName name="_chf66">[2]Sheet3!$C$3</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ay9">'[3]MR012 PS Perform'!#REF!</definedName>
    <definedName name="_dem2">[2]Sheet3!$C$4</definedName>
    <definedName name="_dem3">[2]Sheet3!$C$4</definedName>
    <definedName name="_dem5">[2]Sheet3!$C$4</definedName>
    <definedName name="_dem88">[2]Sheet3!$C$4</definedName>
    <definedName name="_dem880">[2]Sheet3!$C$4</definedName>
    <definedName name="_naq4">#REF!</definedName>
    <definedName name="_pr2">#REF!</definedName>
    <definedName name="_pr5">#REF!</definedName>
    <definedName name="_tt2">#N/A</definedName>
    <definedName name="_tt88">#N/A</definedName>
    <definedName name="a">#N/A</definedName>
    <definedName name="ADDR">'[4]AV Quote'!#REF!</definedName>
    <definedName name="Adj_Mgt_Comp">[5]Data!$Y$32</definedName>
    <definedName name="Adjust_FA">[5]Data!#REF!</definedName>
    <definedName name="ADS">#REF!</definedName>
    <definedName name="aed">#REF!</definedName>
    <definedName name="All">#REF!</definedName>
    <definedName name="American_PO_Data">#REF!</definedName>
    <definedName name="Approach">[5]Data!$J$6</definedName>
    <definedName name="AR_Margin">[5]The_Sheet!$I$52</definedName>
    <definedName name="asd">#N/A</definedName>
    <definedName name="asdrrrr">#N/A</definedName>
    <definedName name="asdz">#N/A</definedName>
    <definedName name="asdzzz">#N/A</definedName>
    <definedName name="ATB_Extended_Terms_Querry">#REF!</definedName>
    <definedName name="aud">#REF!</definedName>
    <definedName name="AugDays">#REF!</definedName>
    <definedName name="Average_Factor">'[6]Maint 1997'!#REF!</definedName>
    <definedName name="Balance">#N/A</definedName>
    <definedName name="balz">#N/A</definedName>
    <definedName name="balzzz">#N/A</definedName>
    <definedName name="balzzzzzzzzzzzzzzzz">#N/A</definedName>
    <definedName name="Basic_Tax_Rate">[5]The_Sheet!$L$15</definedName>
    <definedName name="Beta_High">[5]The_Sheet!$F$16</definedName>
    <definedName name="Beta_Low">[5]The_Sheet!$E$16</definedName>
    <definedName name="billamt">#REF!</definedName>
    <definedName name="billamts">#REF!</definedName>
    <definedName name="Book_DE_Ratio">[5]The_Sheet!$L$17</definedName>
    <definedName name="BS_Date">[7]Data!$E$35</definedName>
    <definedName name="Canadian_PO_Data">#REF!</definedName>
    <definedName name="Cap_Rate_a">[5]The_Sheet!$E$24</definedName>
    <definedName name="Cap_Rate_B">[5]The_Sheet!$F$24</definedName>
    <definedName name="Capex_High">[7]The_Sheet!$L$12</definedName>
    <definedName name="Capex_Low">[7]The_Sheet!$K$12</definedName>
    <definedName name="Capital_Assets">[5]Data!$R$28</definedName>
    <definedName name="CAPM_Rows1">#REF!</definedName>
    <definedName name="CAPM_Rows2">#REF!</definedName>
    <definedName name="cashflow">#N/A</definedName>
    <definedName name="cashflow222">#N/A</definedName>
    <definedName name="cashflows">#N/A</definedName>
    <definedName name="cashflowzzzzzzzzzzzzzzzzzzzz">#N/A</definedName>
    <definedName name="cast87">#N/A</definedName>
    <definedName name="castzzzzzzzzzzzzz">#N/A</definedName>
    <definedName name="cdn">#REF!</definedName>
    <definedName name="Center881">#REF!</definedName>
    <definedName name="cfz">#N/A</definedName>
    <definedName name="CHF">[2]Sheet3!$C$3</definedName>
    <definedName name="chfrate">[2]Sheet3!$C$3</definedName>
    <definedName name="Clear1">#REF!</definedName>
    <definedName name="Comp_High">[5]The_Sheet!$L$10</definedName>
    <definedName name="Comp_Low">[5]The_Sheet!$K$10</definedName>
    <definedName name="company_name">[8]FS!$B$2</definedName>
    <definedName name="contract">#REF!</definedName>
    <definedName name="Copy1">#REF!</definedName>
    <definedName name="Copy2">#REF!</definedName>
    <definedName name="Copy3">#REF!</definedName>
    <definedName name="Copy4">#REF!</definedName>
    <definedName name="copyarea">#REF!</definedName>
    <definedName name="Cost">#N/A</definedName>
    <definedName name="cost2">#N/A</definedName>
    <definedName name="cost22">#N/A</definedName>
    <definedName name="cost23">#N/A</definedName>
    <definedName name="cost5">#N/A</definedName>
    <definedName name="costmod">#N/A</definedName>
    <definedName name="costmodz">#N/A</definedName>
    <definedName name="costz">#N/A</definedName>
    <definedName name="costzz">#N/A</definedName>
    <definedName name="costzzzz">#N/A</definedName>
    <definedName name="costzzzzzz">#N/A</definedName>
    <definedName name="CP_Tax_Rate">[9]WPA_Assum!$F$23</definedName>
    <definedName name="CPU">#REF!</definedName>
    <definedName name="currency">#REF!</definedName>
    <definedName name="Current_Ratio">[5]The_Sheet!$L$18</definedName>
    <definedName name="cycle">#REF!</definedName>
    <definedName name="d">'[10]MR012 PS Perform'!#REF!</definedName>
    <definedName name="daily_rate">[11]engagements!$J$1:$J$65536</definedName>
    <definedName name="data">#REF!</definedName>
    <definedName name="_xlnm.Database">#REF!</definedName>
    <definedName name="days">#REF!</definedName>
    <definedName name="days2">'[12]MR012 PS Perform'!#REF!</definedName>
    <definedName name="days22">'[12]MR012 PS Perform'!#REF!</definedName>
    <definedName name="days3">'[3]MR012 PS Perform'!#REF!</definedName>
    <definedName name="db_Data">#REF!</definedName>
    <definedName name="deal">#REF!</definedName>
    <definedName name="Debt">[5]Data!$J$13</definedName>
    <definedName name="Debt_Capacity">[5]The_Sheet!$L$23</definedName>
    <definedName name="Debt_Date">[5]Data!$E$41</definedName>
    <definedName name="DEM">[2]Sheet3!$C$4</definedName>
    <definedName name="dflakz">#N/A</definedName>
    <definedName name="dflaskrrrre">#N/A</definedName>
    <definedName name="dflaskzzzzzzzzzzz">#N/A</definedName>
    <definedName name="dflsk">#N/A</definedName>
    <definedName name="dflsk7">#N/A</definedName>
    <definedName name="Disbursement">'[13]05-15-00'!#REF!</definedName>
    <definedName name="dkk">#REF!</definedName>
    <definedName name="Done_Value">'[14]Standard Inputs'!$A$13</definedName>
    <definedName name="Earnings_High">[15]FMV!#REF!</definedName>
    <definedName name="Earnings_Low">[15]FMV!#REF!</definedName>
    <definedName name="East">#REF!</definedName>
    <definedName name="East_Central">#REF!</definedName>
    <definedName name="EBIT_Coverage">[5]The_Sheet!$L$19</definedName>
    <definedName name="EBIT_High">#REF!</definedName>
    <definedName name="EBIT_Low">#REF!</definedName>
    <definedName name="EBIT_Trading">[5]Public!$G$21</definedName>
    <definedName name="EBITDA_High">#REF!</definedName>
    <definedName name="EBITDA_Low">#REF!</definedName>
    <definedName name="EBITDA_Trading">[5]Public!$E$21</definedName>
    <definedName name="engagement">[11]engagements!$A$4:$A$404</definedName>
    <definedName name="engagement_list">[11]engagements!$A$4:$J$404</definedName>
    <definedName name="Enterprise_High">[15]FMV!#REF!</definedName>
    <definedName name="Enterprise_Low">[15]FMV!#REF!</definedName>
    <definedName name="Equity_Premium">[5]Data!$J$22</definedName>
    <definedName name="Est">[5]Data!$C$8</definedName>
    <definedName name="Estd">[5]Data!$C$10</definedName>
    <definedName name="Estf">[5]Data!$C$12</definedName>
    <definedName name="Estm">[5]Data!$C$9</definedName>
    <definedName name="eur">#REF!</definedName>
    <definedName name="eurq4">#REF!</definedName>
    <definedName name="Existing_Debt">[5]TAB!$N$43</definedName>
    <definedName name="expense">#REF!</definedName>
    <definedName name="FA_FMV_High">[5]UCC!#REF!</definedName>
    <definedName name="FA_Margin">[5]The_Sheet!$I$54</definedName>
    <definedName name="FA_Summary_Rows">[5]BS!#REF!</definedName>
    <definedName name="factor">#REF!</definedName>
    <definedName name="fer">#N/A</definedName>
    <definedName name="fg">'[16]MR012 PS Perform'!#REF!</definedName>
    <definedName name="fim">#REF!</definedName>
    <definedName name="FMV_Cap_High">[15]FMV!#REF!</definedName>
    <definedName name="FMV_Cap_Low">[15]FMV!#REF!</definedName>
    <definedName name="FMV_Row1">[15]FMV!#REF!</definedName>
    <definedName name="ForecastStatus_Values">'[14]Standard Inputs'!$A$4:$A$15</definedName>
    <definedName name="Foregone_Tax_Shield_High">[5]UCC!#REF!</definedName>
    <definedName name="frf">#REF!</definedName>
    <definedName name="gbp">#REF!</definedName>
    <definedName name="Growth_A">[15]Rates!#REF!</definedName>
    <definedName name="Growth_B">[15]Rates!#REF!</definedName>
    <definedName name="Growth_C">#REF!</definedName>
    <definedName name="Growth_D">#REF!</definedName>
    <definedName name="Growth_High">[5]The_Sheet!$F$21</definedName>
    <definedName name="Growth_Inflation">[5]Data!$J$25</definedName>
    <definedName name="Growth_Low">[5]The_Sheet!$E$21</definedName>
    <definedName name="gttl">'[4]AV Quote'!#REF!</definedName>
    <definedName name="hello">#N/A</definedName>
    <definedName name="helloooo">#N/A</definedName>
    <definedName name="helloz">#N/A</definedName>
    <definedName name="hellozzzzzzzzzzz">#N/A</definedName>
    <definedName name="hi">#N/A</definedName>
    <definedName name="Infl_A">[15]Rates!#REF!</definedName>
    <definedName name="Infl_B">[15]Rates!#REF!</definedName>
    <definedName name="Infl_C">#REF!</definedName>
    <definedName name="Infl_D">#REF!</definedName>
    <definedName name="Inflation_High">[5]The_Sheet!$F$20</definedName>
    <definedName name="Inflation_Low">[5]The_Sheet!$E$20</definedName>
    <definedName name="Insert1">#REF!</definedName>
    <definedName name="Insert2">#REF!</definedName>
    <definedName name="Insert3">#REF!</definedName>
    <definedName name="Insert4">#REF!</definedName>
    <definedName name="Interest_High">[5]The_Sheet!$F$10</definedName>
    <definedName name="Interest_Low">[5]The_Sheet!$E$10</definedName>
    <definedName name="Interim">[7]Info!$G$7</definedName>
    <definedName name="Inv_Margin">[5]The_Sheet!$I$53</definedName>
    <definedName name="IS_Date">[7]Data!$E$36</definedName>
    <definedName name="IS_Error">#REF!</definedName>
    <definedName name="IS_LineItem_Row">[5]IS!#REF!</definedName>
    <definedName name="jk">#N/A</definedName>
    <definedName name="JulDays">#REF!</definedName>
    <definedName name="Ke_Approach">[5]Data!$J$19</definedName>
    <definedName name="Ke_Growth_Rows">[15]Rates!#REF!</definedName>
    <definedName name="Ke_High">[5]The_Sheet!$F$14</definedName>
    <definedName name="Ke_Low">[5]The_Sheet!$E$14</definedName>
    <definedName name="LAB">'[4]AV Quote'!#REF!</definedName>
    <definedName name="laba">'[17]AV Quote'!#REF!</definedName>
    <definedName name="Latest_Depreciation">[5]IS!$I$46</definedName>
    <definedName name="Latest_Sales">[5]IS!$I$10</definedName>
    <definedName name="license">#REF!</definedName>
    <definedName name="Liquidity_Solvency">[15]Debt!#REF!</definedName>
    <definedName name="lookup">#REF!</definedName>
    <definedName name="Maint_Conclusion">'[6]Maint 1997'!#REF!</definedName>
    <definedName name="Maint_Gross">#REF!</definedName>
    <definedName name="Maint_High">[5]The_Sheet!$L$5</definedName>
    <definedName name="Maint_Low">[5]The_Sheet!$K$5</definedName>
    <definedName name="Maint_OTNet">#REF!</definedName>
    <definedName name="Maint_Rsllr">#REF!</definedName>
    <definedName name="Maintainable_Shift">'[6]Maint 1997'!#REF!</definedName>
    <definedName name="maintenance">#REF!</definedName>
    <definedName name="margin">[18]Margin!$B$10:$C$182</definedName>
    <definedName name="maryann">'[19]MR012 PS Perform'!#REF!</definedName>
    <definedName name="maryann2">'[19]MR012 PS Perform'!#REF!</definedName>
    <definedName name="Mature_Value">'[14]Standard Inputs'!$A$8</definedName>
    <definedName name="missing">'[20]Missing Timecards'!$G$1:$G$65536</definedName>
    <definedName name="missing6">'[20]Missing Timecards'!$G$1:$G$65536</definedName>
    <definedName name="months">[21]Data!#REF!</definedName>
    <definedName name="Multiple_A">[5]The_Sheet!$E$23</definedName>
    <definedName name="Multiple_B">[5]The_Sheet!$F$23</definedName>
    <definedName name="Multiple_Rate">[5]Data!$J$28</definedName>
    <definedName name="Name">[22]FS!$B$2</definedName>
    <definedName name="NBV_Equity">[5]TAB!$E$47</definedName>
    <definedName name="NBV_Redundant">[5]TAB!$O$47</definedName>
    <definedName name="Net_Capex_High">[5]UCC!$I$43</definedName>
    <definedName name="Net_Capex_Low">[5]UCC!$H$43</definedName>
    <definedName name="New_Average">'[6]Maint 1997'!#REF!</definedName>
    <definedName name="New_YN">'[14]Standard Inputs'!$C$4:$C$5</definedName>
    <definedName name="newexisting">#REF!</definedName>
    <definedName name="newmargin">[18]Margin!$B$9:$C$182</definedName>
    <definedName name="newrevenue">[18]Revenue!$B$8:$C$138</definedName>
    <definedName name="newutilization">[18]Utilization!$C$7:$D$106</definedName>
    <definedName name="nigel">'[23]Standard Inputs'!$E$4:$E$5</definedName>
    <definedName name="nlg">#REF!</definedName>
    <definedName name="nok">#REF!</definedName>
    <definedName name="Non_Disc">#REF!</definedName>
    <definedName name="nTOTAL">#REF!</definedName>
    <definedName name="nTOTALUSERS">#REF!</definedName>
    <definedName name="numberofweeks">'[20]Missing Timecards'!$J$4</definedName>
    <definedName name="numberofweeks3">'[20]Missing Timecards'!$J$4</definedName>
    <definedName name="Opening_UCC">[5]UCC!#REF!</definedName>
    <definedName name="order">#REF!</definedName>
    <definedName name="other">#REF!</definedName>
    <definedName name="Other_Summary_Index">[5]BS!#REF!</definedName>
    <definedName name="Other_Summary_Rows">[5]BS!#REF!</definedName>
    <definedName name="PBEnterprise_High">#REF!</definedName>
    <definedName name="PBEnterprise_Low">#REF!</definedName>
    <definedName name="PBEnterprise_Trading">[5]Public!$O$21</definedName>
    <definedName name="PBEquity_High">#REF!</definedName>
    <definedName name="PBEquity_Low">#REF!</definedName>
    <definedName name="PBEquity_Trading">[5]Public!$M$21</definedName>
    <definedName name="PE_High">#REF!</definedName>
    <definedName name="PE_Low">#REF!</definedName>
    <definedName name="PE_Trading">[5]Public!$I$21</definedName>
    <definedName name="period">'[24]MR012 PS Perform'!#REF!</definedName>
    <definedName name="PI">'[4]AV Quote'!#REF!</definedName>
    <definedName name="platform">#REF!</definedName>
    <definedName name="Pref_High">[15]FMV!#REF!</definedName>
    <definedName name="Pref_Low">[15]FMV!#REF!</definedName>
    <definedName name="_xlnm.Print_Area" localSheetId="0">'Balance Sheet'!$B$1:$AD$54</definedName>
    <definedName name="_xlnm.Print_Area" localSheetId="1">'Income Statement'!$B$1:$AI$48</definedName>
    <definedName name="_xlnm.Print_Area" localSheetId="2">SCF!$A$1:$AH$73</definedName>
    <definedName name="_xlnm.Print_Area" localSheetId="3">'UseOfNonGAAP FinancialMeasures'!$A$8:$GC$66</definedName>
    <definedName name="_xlnm.Print_Area">#REF!</definedName>
    <definedName name="Print_Area_21">#REF!</definedName>
    <definedName name="Print_Area_21A">#REF!</definedName>
    <definedName name="Print_Area_MI">#REF!</definedName>
    <definedName name="print_area2">#REF!</definedName>
    <definedName name="Print_Area21">#REF!</definedName>
    <definedName name="Print_Area21A">#REF!</definedName>
    <definedName name="print_detail_BS">#REF!</definedName>
    <definedName name="_xlnm.Print_Titles" localSheetId="3">'UseOfNonGAAP FinancialMeasures'!$A:$A</definedName>
    <definedName name="_xlnm.Print_Titles">#REF!,#REF!</definedName>
    <definedName name="PrintUK">#REF!</definedName>
    <definedName name="Product">#REF!</definedName>
    <definedName name="proforma">#N/A</definedName>
    <definedName name="proforma999">#N/A</definedName>
    <definedName name="proformaz">#N/A</definedName>
    <definedName name="proformazzzzzzzzzzzzzzzzz">#N/A</definedName>
    <definedName name="ps">#REF!</definedName>
    <definedName name="Public">[5]Data!#REF!</definedName>
    <definedName name="R_Adj_M1">[25]Regions!$BD$4:$BE$6</definedName>
    <definedName name="R_Regions">[25]Regions!$B$4:$B$6</definedName>
    <definedName name="range">#REF!</definedName>
    <definedName name="rate">#REF!</definedName>
    <definedName name="Rate_High">#REF!</definedName>
    <definedName name="Rate_Low">#REF!</definedName>
    <definedName name="Rates_Title">#REF!</definedName>
    <definedName name="rd">#REF!</definedName>
    <definedName name="RE_Sum">[5]Data!#REF!</definedName>
    <definedName name="RE_Summary_Rows">[5]BS!#REF!</definedName>
    <definedName name="Redundant_Assets">[5]TAB!$I$51</definedName>
    <definedName name="rentals">'[4]AV Quote'!#REF!</definedName>
    <definedName name="reseller">#REF!</definedName>
    <definedName name="reseller2">#REF!</definedName>
    <definedName name="resellerap">#REF!</definedName>
    <definedName name="resource">[11]resources!$A$4:$A$204</definedName>
    <definedName name="Returns">[5]Data!$J$7</definedName>
    <definedName name="Returns_Capital">[5]Data!#REF!</definedName>
    <definedName name="revenue">[26]Lookups!$A$2:$B$14</definedName>
    <definedName name="rfb">#REF!</definedName>
    <definedName name="Risk_Free_Rate">[5]The_Sheet!$E$15</definedName>
    <definedName name="Risk_Premium_Row">#REF!</definedName>
    <definedName name="RsllrCmssn_Pct">#REF!</definedName>
    <definedName name="s">[22]DCF!#REF!</definedName>
    <definedName name="Sales_High">#REF!</definedName>
    <definedName name="Sales_Low">#REF!</definedName>
    <definedName name="sales_person">[11]engagements!$G$1:$G$65536</definedName>
    <definedName name="sales_region">[11]engagements!$F$1:$F$65536</definedName>
    <definedName name="Sales_Trading">[5]Public!$K$21</definedName>
    <definedName name="SalesPerson_Values">'[14]Standard Inputs'!$E$4:$E$5</definedName>
    <definedName name="SBD_Tax_Rate">[5]The_Sheet!$L$14</definedName>
    <definedName name="SBD_Threshold">[5]The_Sheet!$F$12</definedName>
    <definedName name="sek">#REF!</definedName>
    <definedName name="sfdsad">[27]One!#REF!</definedName>
    <definedName name="sheet2">#N/A</definedName>
    <definedName name="SheetName">#N/A</definedName>
    <definedName name="sheetname1234">#N/A</definedName>
    <definedName name="sheetname3">#N/A</definedName>
    <definedName name="sheetnamez">#N/A</definedName>
    <definedName name="sheetnamezzzzzzzzzzzzzz">#N/A</definedName>
    <definedName name="sheetnm">#N/A</definedName>
    <definedName name="Small_Cap_A">#REF!</definedName>
    <definedName name="Small_Cap_B">#REF!</definedName>
    <definedName name="Solutions_Division">#REF!</definedName>
    <definedName name="Spec_Risk_A">#REF!</definedName>
    <definedName name="Spec_Risk_B">#REF!</definedName>
    <definedName name="Specific_High">[5]The_Sheet!$F$18</definedName>
    <definedName name="Specific_Low">[5]The_Sheet!$E$18</definedName>
    <definedName name="status">[11]engagements!$E$1:$E$65536</definedName>
    <definedName name="Svcs_Gross">#REF!</definedName>
    <definedName name="Svcs_OTNet">#REF!</definedName>
    <definedName name="Svcs_Rsllr">#REF!</definedName>
    <definedName name="SWLic_Gross">#REF!</definedName>
    <definedName name="SWLic_OTNet">#REF!</definedName>
    <definedName name="SWLic_Rsllr">#REF!</definedName>
    <definedName name="t">[22]DCF!#REF!</definedName>
    <definedName name="TAB">[5]TAB!$G$51</definedName>
    <definedName name="TAB_CA">[5]TAB!$B$12:$I$20</definedName>
    <definedName name="TAB_CAssets">[5]TAB!$G$20</definedName>
    <definedName name="TAB_CLiabilities">[5]TAB!$G$38</definedName>
    <definedName name="TAB_NCA">[5]TAB!$B$21:$I$25</definedName>
    <definedName name="TABLE">'[28]drs-crs'!$A$2:$C$964</definedName>
    <definedName name="taxrate">[29]FS!$X$204</definedName>
    <definedName name="test">#N/A</definedName>
    <definedName name="TEST0">#REF!</definedName>
    <definedName name="test12345">#N/A</definedName>
    <definedName name="test2">#N/A</definedName>
    <definedName name="test9">#N/A</definedName>
    <definedName name="TESTHKEY">#REF!</definedName>
    <definedName name="TESTKEYS">#REF!</definedName>
    <definedName name="TESTVKEY">#REF!</definedName>
    <definedName name="testz">#N/A</definedName>
    <definedName name="testzzzzzzzzzzzzzzz">#N/A</definedName>
    <definedName name="Trading_Multiples">#REF!</definedName>
    <definedName name="Trg_Gross">#REF!</definedName>
    <definedName name="Trg_OTNet">#REF!</definedName>
    <definedName name="Trg_Rsllr">#REF!</definedName>
    <definedName name="tt">#N/A</definedName>
    <definedName name="ttrrees">#N/A</definedName>
    <definedName name="tttzzzzzzzzzzzzzzzz">#N/A</definedName>
    <definedName name="ttz">#N/A</definedName>
    <definedName name="type">#REF!</definedName>
    <definedName name="UCC_Discount_Rate">[7]The_Sheet!$I$49</definedName>
    <definedName name="UCC_Tax_Rate">[5]The_Sheet!$I$50</definedName>
    <definedName name="UCC_Tax_Shield">[5]UCC!$I$31</definedName>
    <definedName name="Unadjusted_TAB">[5]TAB!$G$45</definedName>
    <definedName name="Utskriftsområde_MI">#REF!</definedName>
    <definedName name="V_Date">[5]Data!$E$42</definedName>
    <definedName name="V_Day">[30]Info!$G$5</definedName>
    <definedName name="Valuation_Currency">[5]Data!$E$21</definedName>
    <definedName name="Valuation_Precision">[5]Data!$E$27</definedName>
    <definedName name="Value_Type">[5]Data!$H$13</definedName>
    <definedName name="Vertical">#REF!</definedName>
    <definedName name="VISTA">#REF!</definedName>
    <definedName name="w">#N/A</definedName>
    <definedName name="WACC_Debt_High">[5]The_Sheet!$F$11</definedName>
    <definedName name="WACC_Debt_Low">[5]The_Sheet!$E$11</definedName>
    <definedName name="WACC_Growth_Rows">#REF!</definedName>
    <definedName name="WACC_Rows">#REF!</definedName>
    <definedName name="WACC_Tax">[5]The_Sheet!$I$55</definedName>
    <definedName name="WACCKPMG">[31]WACC!$H$19</definedName>
    <definedName name="WC_High">[5]The_Sheet!$L$13</definedName>
    <definedName name="WC_Low">[5]The_Sheet!$K$13</definedName>
    <definedName name="weeks">'[20]Missing Timecards'!$A$5:$G$111</definedName>
    <definedName name="weeks6">'[20]Missing Timecards'!$A$5:$G$111</definedName>
    <definedName name="West">#REF!</definedName>
    <definedName name="West_Canada">#REF!</definedName>
    <definedName name="With_Redundant">[5]Data!$J$31</definedName>
    <definedName name="WorkSMART">#REF!</definedName>
    <definedName name="Year_End">[7]Info!$G$6</definedName>
  </definedNames>
  <calcPr calcId="179017"/>
</workbook>
</file>

<file path=xl/calcChain.xml><?xml version="1.0" encoding="utf-8"?>
<calcChain xmlns="http://schemas.openxmlformats.org/spreadsheetml/2006/main">
  <c r="AG78" i="5" l="1"/>
  <c r="AF78" i="5"/>
  <c r="AE78" i="5"/>
  <c r="AD78" i="5"/>
  <c r="AC78" i="5"/>
  <c r="X78" i="5" l="1"/>
  <c r="AA78" i="5"/>
  <c r="Z78" i="5"/>
  <c r="Y78" i="5"/>
  <c r="W78" i="5"/>
  <c r="R78" i="5"/>
  <c r="S78" i="5"/>
  <c r="T78" i="5"/>
  <c r="U78" i="5"/>
  <c r="Q78" i="5"/>
  <c r="J7" i="8" l="1"/>
  <c r="J10" i="8"/>
  <c r="J11" i="8"/>
  <c r="J12" i="8"/>
  <c r="J13" i="8"/>
  <c r="J14" i="8"/>
  <c r="J15" i="8"/>
  <c r="J16" i="8"/>
  <c r="J9" i="8"/>
  <c r="BR18" i="6" l="1"/>
  <c r="BK18" i="6"/>
  <c r="P36" i="2" l="1"/>
  <c r="P28" i="2"/>
  <c r="P27" i="2"/>
  <c r="P26" i="2"/>
  <c r="P19" i="2"/>
  <c r="P18" i="2"/>
  <c r="P17" i="2"/>
  <c r="O36" i="2"/>
  <c r="O28" i="2"/>
  <c r="O27" i="2"/>
  <c r="O26" i="2"/>
  <c r="O19" i="2"/>
  <c r="O18" i="2"/>
  <c r="O17" i="2"/>
  <c r="N36" i="2"/>
  <c r="N28" i="2"/>
  <c r="N27" i="2"/>
  <c r="N26" i="2"/>
  <c r="N19" i="2"/>
  <c r="N18" i="2"/>
  <c r="N17" i="2"/>
  <c r="M36" i="2"/>
  <c r="M28" i="2"/>
  <c r="M27" i="2"/>
  <c r="M26" i="2"/>
  <c r="M19" i="2"/>
  <c r="M18" i="2"/>
  <c r="M17" i="2"/>
  <c r="G36" i="2"/>
  <c r="G28" i="2"/>
  <c r="G27" i="2"/>
  <c r="G26" i="2"/>
  <c r="G19" i="2"/>
  <c r="G18" i="2"/>
  <c r="G17" i="2"/>
  <c r="H36" i="2"/>
  <c r="H28" i="2"/>
  <c r="H27" i="2"/>
  <c r="H26" i="2"/>
  <c r="H19" i="2"/>
  <c r="H18" i="2"/>
  <c r="H17" i="2"/>
  <c r="I36" i="2"/>
  <c r="I28" i="2"/>
  <c r="I27" i="2"/>
  <c r="I26" i="2"/>
  <c r="I19" i="2"/>
  <c r="I18" i="2"/>
  <c r="I17" i="2"/>
  <c r="J36" i="2"/>
  <c r="J28" i="2"/>
  <c r="J27" i="2"/>
  <c r="J26" i="2"/>
  <c r="J19" i="2"/>
  <c r="J18" i="2"/>
  <c r="J17" i="2"/>
  <c r="J16" i="2"/>
  <c r="N73" i="5" l="1"/>
  <c r="O78" i="5"/>
  <c r="N78" i="5"/>
  <c r="M78" i="5"/>
  <c r="L78" i="5"/>
  <c r="K77" i="5"/>
  <c r="K78" i="5" s="1"/>
  <c r="K76" i="5"/>
  <c r="E77" i="5"/>
  <c r="E76" i="5"/>
  <c r="F78" i="5"/>
  <c r="G78" i="5"/>
  <c r="H78" i="5"/>
  <c r="I78" i="5"/>
  <c r="C78" i="5"/>
  <c r="E78" i="5" l="1"/>
  <c r="AC25" i="5"/>
  <c r="W25" i="5"/>
  <c r="Q25" i="5"/>
  <c r="K25" i="5"/>
  <c r="E25" i="5"/>
  <c r="H17" i="8" l="1"/>
  <c r="G17" i="8"/>
  <c r="F17" i="8"/>
  <c r="E17" i="8"/>
  <c r="D16" i="8"/>
  <c r="D15" i="8"/>
  <c r="D14" i="8"/>
  <c r="D13" i="8"/>
  <c r="D12" i="8"/>
  <c r="D11" i="8"/>
  <c r="D10" i="8"/>
  <c r="D9" i="8"/>
  <c r="D7" i="8"/>
  <c r="E52" i="6"/>
  <c r="C52" i="6"/>
  <c r="G29" i="6"/>
  <c r="G28" i="6"/>
  <c r="G27" i="6"/>
  <c r="G26" i="6"/>
  <c r="G25" i="6"/>
  <c r="G24" i="6"/>
  <c r="G23" i="6"/>
  <c r="G22" i="6"/>
  <c r="G21" i="6"/>
  <c r="G18" i="6"/>
  <c r="E18" i="6"/>
  <c r="G16" i="6"/>
  <c r="G15" i="6"/>
  <c r="G14" i="6"/>
  <c r="G13" i="6"/>
  <c r="E70" i="5"/>
  <c r="I69" i="5"/>
  <c r="H69" i="5"/>
  <c r="G69" i="5"/>
  <c r="F69" i="5"/>
  <c r="E68" i="5"/>
  <c r="E67" i="5"/>
  <c r="E66" i="5"/>
  <c r="E65" i="5"/>
  <c r="E64" i="5"/>
  <c r="E63" i="5"/>
  <c r="E62" i="5"/>
  <c r="E61" i="5"/>
  <c r="E60" i="5"/>
  <c r="E59" i="5"/>
  <c r="E58" i="5"/>
  <c r="E57" i="5"/>
  <c r="I54" i="5"/>
  <c r="H54" i="5"/>
  <c r="G54" i="5"/>
  <c r="F54" i="5"/>
  <c r="E53" i="5"/>
  <c r="E52" i="5"/>
  <c r="E51" i="5"/>
  <c r="E50" i="5"/>
  <c r="E49" i="5"/>
  <c r="E48" i="5"/>
  <c r="E47" i="5"/>
  <c r="E46" i="5"/>
  <c r="E45" i="5"/>
  <c r="E44" i="5"/>
  <c r="E43" i="5"/>
  <c r="E42" i="5"/>
  <c r="E41" i="5"/>
  <c r="E40" i="5"/>
  <c r="E39" i="5"/>
  <c r="E38" i="5"/>
  <c r="E37" i="5"/>
  <c r="E36" i="5"/>
  <c r="E35" i="5"/>
  <c r="E34" i="5"/>
  <c r="I31" i="5"/>
  <c r="H31" i="5"/>
  <c r="G31" i="5"/>
  <c r="F31" i="5"/>
  <c r="E30" i="5"/>
  <c r="E29" i="5"/>
  <c r="E28" i="5"/>
  <c r="E27" i="5"/>
  <c r="E26" i="5"/>
  <c r="E24" i="5"/>
  <c r="E22" i="5"/>
  <c r="E21" i="5"/>
  <c r="E20" i="5"/>
  <c r="E19" i="5"/>
  <c r="E18" i="5"/>
  <c r="E17" i="5"/>
  <c r="E16" i="5"/>
  <c r="E15" i="5"/>
  <c r="E14" i="5"/>
  <c r="E13" i="5"/>
  <c r="E12" i="5"/>
  <c r="E11" i="5"/>
  <c r="E9" i="5"/>
  <c r="E69" i="5" l="1"/>
  <c r="G71" i="5"/>
  <c r="G73" i="5" s="1"/>
  <c r="H71" i="5"/>
  <c r="H73" i="5" s="1"/>
  <c r="D17" i="8"/>
  <c r="F71" i="5"/>
  <c r="F73" i="5" s="1"/>
  <c r="E54" i="5"/>
  <c r="E31" i="5"/>
  <c r="I71" i="5"/>
  <c r="E71" i="5" l="1"/>
  <c r="E73" i="5" s="1"/>
  <c r="F46" i="2"/>
  <c r="F41" i="2"/>
  <c r="F39" i="2"/>
  <c r="F36" i="2"/>
  <c r="F35" i="2"/>
  <c r="J32" i="2"/>
  <c r="I32" i="2"/>
  <c r="H32" i="2"/>
  <c r="G32" i="2"/>
  <c r="F31" i="2"/>
  <c r="F30" i="2"/>
  <c r="F29" i="2"/>
  <c r="F28" i="2"/>
  <c r="F27" i="2"/>
  <c r="F26" i="2"/>
  <c r="J21" i="2"/>
  <c r="I21" i="2"/>
  <c r="H21" i="2"/>
  <c r="G21" i="2"/>
  <c r="F20" i="2"/>
  <c r="F19" i="2"/>
  <c r="F18" i="2"/>
  <c r="F17" i="2"/>
  <c r="F16" i="2"/>
  <c r="J13" i="2"/>
  <c r="I13" i="2"/>
  <c r="H13" i="2"/>
  <c r="G13" i="2"/>
  <c r="F12" i="2"/>
  <c r="F11" i="2"/>
  <c r="F10" i="2"/>
  <c r="F9" i="2"/>
  <c r="I50" i="7"/>
  <c r="I52" i="7" s="1"/>
  <c r="H50" i="7"/>
  <c r="H52" i="7" s="1"/>
  <c r="G50" i="7"/>
  <c r="G52" i="7" s="1"/>
  <c r="F50" i="7"/>
  <c r="F52" i="7" s="1"/>
  <c r="I43" i="7"/>
  <c r="H43" i="7"/>
  <c r="G43" i="7"/>
  <c r="F43" i="7"/>
  <c r="I33" i="7"/>
  <c r="I53" i="7" s="1"/>
  <c r="H33" i="7"/>
  <c r="H53" i="7" s="1"/>
  <c r="G33" i="7"/>
  <c r="F33" i="7"/>
  <c r="F53" i="7" s="1"/>
  <c r="I16" i="7"/>
  <c r="I26" i="7" s="1"/>
  <c r="H16" i="7"/>
  <c r="H26" i="7" s="1"/>
  <c r="G16" i="7"/>
  <c r="G26" i="7" s="1"/>
  <c r="F16" i="7"/>
  <c r="F26" i="7" s="1"/>
  <c r="H23" i="2" l="1"/>
  <c r="F13" i="2"/>
  <c r="F21" i="2"/>
  <c r="J23" i="2"/>
  <c r="J34" i="2" s="1"/>
  <c r="J37" i="2" s="1"/>
  <c r="J40" i="2" s="1"/>
  <c r="J42" i="2" s="1"/>
  <c r="J44" i="2" s="1"/>
  <c r="H34" i="2"/>
  <c r="H37" i="2" s="1"/>
  <c r="H40" i="2" s="1"/>
  <c r="H42" i="2" s="1"/>
  <c r="H44" i="2" s="1"/>
  <c r="I23" i="2"/>
  <c r="I34" i="2" s="1"/>
  <c r="I37" i="2" s="1"/>
  <c r="I40" i="2" s="1"/>
  <c r="I42" i="2" s="1"/>
  <c r="I44" i="2" s="1"/>
  <c r="G23" i="2"/>
  <c r="G34" i="2" s="1"/>
  <c r="G37" i="2" s="1"/>
  <c r="G40" i="2" s="1"/>
  <c r="G42" i="2" s="1"/>
  <c r="G44" i="2" s="1"/>
  <c r="F32" i="2"/>
  <c r="F56" i="7"/>
  <c r="H56" i="7"/>
  <c r="G53" i="7"/>
  <c r="G56" i="7" s="1"/>
  <c r="I56" i="7"/>
  <c r="Q59" i="5"/>
  <c r="Q20" i="5"/>
  <c r="F23" i="2" l="1"/>
  <c r="F34" i="2" s="1"/>
  <c r="F37" i="2" s="1"/>
  <c r="F40" i="2" s="1"/>
  <c r="F42" i="2" s="1"/>
  <c r="F44" i="2" s="1"/>
  <c r="L52" i="6"/>
  <c r="Z52" i="6" l="1"/>
  <c r="X52" i="6"/>
  <c r="AB29" i="6"/>
  <c r="AB28" i="6"/>
  <c r="AB27" i="6"/>
  <c r="AB26" i="6"/>
  <c r="AB25" i="6"/>
  <c r="AB24" i="6"/>
  <c r="AB23" i="6"/>
  <c r="AB22" i="6"/>
  <c r="AB21" i="6"/>
  <c r="Z18" i="6"/>
  <c r="AB18" i="6" s="1"/>
  <c r="AB16" i="6"/>
  <c r="AB15" i="6"/>
  <c r="AB14" i="6"/>
  <c r="AB13" i="6"/>
  <c r="Q37" i="5"/>
  <c r="AC36" i="5"/>
  <c r="W36" i="5"/>
  <c r="Q36" i="5"/>
  <c r="K36" i="5"/>
  <c r="AG52" i="6" l="1"/>
  <c r="AE52" i="6"/>
  <c r="AI31" i="6"/>
  <c r="AI29" i="6"/>
  <c r="AI28" i="6"/>
  <c r="AI27" i="6"/>
  <c r="AI26" i="6"/>
  <c r="AI25" i="6"/>
  <c r="AI24" i="6"/>
  <c r="AI23" i="6"/>
  <c r="AI22" i="6"/>
  <c r="AI21" i="6"/>
  <c r="AG18" i="6"/>
  <c r="AI18" i="6" s="1"/>
  <c r="AI16" i="6"/>
  <c r="AI15" i="6"/>
  <c r="AI14" i="6"/>
  <c r="AI13" i="6"/>
  <c r="Q52" i="6" l="1"/>
  <c r="J52" i="6" l="1"/>
  <c r="N31" i="6"/>
  <c r="N29" i="6"/>
  <c r="N28" i="6"/>
  <c r="N27" i="6"/>
  <c r="N26" i="6"/>
  <c r="N25" i="6"/>
  <c r="N24" i="6"/>
  <c r="N23" i="6"/>
  <c r="N22" i="6"/>
  <c r="N21" i="6"/>
  <c r="L18" i="6"/>
  <c r="N18" i="6" s="1"/>
  <c r="N16" i="6"/>
  <c r="N15" i="6"/>
  <c r="N14" i="6"/>
  <c r="N13" i="6"/>
  <c r="S52" i="6" l="1"/>
  <c r="U29" i="6"/>
  <c r="U28" i="6"/>
  <c r="U27" i="6"/>
  <c r="U26" i="6"/>
  <c r="U25" i="6"/>
  <c r="U24" i="6"/>
  <c r="U23" i="6"/>
  <c r="U22" i="6"/>
  <c r="U21" i="6"/>
  <c r="S18" i="6"/>
  <c r="U18" i="6" s="1"/>
  <c r="U16" i="6"/>
  <c r="U15" i="6"/>
  <c r="U14" i="6"/>
  <c r="U13" i="6"/>
  <c r="AP13" i="6"/>
  <c r="AP14" i="6"/>
  <c r="AP15" i="6"/>
  <c r="AP16" i="6"/>
  <c r="AN18" i="6"/>
  <c r="AP18" i="6" s="1"/>
  <c r="AP21" i="6"/>
  <c r="AP22" i="6"/>
  <c r="AP23" i="6"/>
  <c r="AP24" i="6"/>
  <c r="AP25" i="6"/>
  <c r="AP26" i="6"/>
  <c r="AN27" i="6"/>
  <c r="AP27" i="6" s="1"/>
  <c r="AP28" i="6"/>
  <c r="AP29" i="6"/>
  <c r="AP31" i="6"/>
  <c r="AL52" i="6"/>
  <c r="AN52" i="6"/>
  <c r="AC59" i="5" l="1"/>
  <c r="AC44" i="5"/>
  <c r="AC43" i="5"/>
  <c r="AC42" i="5"/>
  <c r="AC41" i="5"/>
  <c r="AC40" i="5"/>
  <c r="AC39" i="5"/>
  <c r="AC38" i="5"/>
  <c r="AC37" i="5"/>
  <c r="AC22" i="5"/>
  <c r="AC20" i="5"/>
  <c r="W44" i="5"/>
  <c r="W43" i="5"/>
  <c r="W42" i="5"/>
  <c r="W41" i="5"/>
  <c r="W40" i="5"/>
  <c r="W39" i="5"/>
  <c r="W38" i="5"/>
  <c r="W37" i="5"/>
  <c r="B17" i="8" l="1"/>
  <c r="C69" i="5"/>
  <c r="C54" i="5"/>
  <c r="C31" i="5"/>
  <c r="D32" i="2"/>
  <c r="D21" i="2"/>
  <c r="D13" i="2"/>
  <c r="D50" i="7"/>
  <c r="D52" i="7" s="1"/>
  <c r="D43" i="7"/>
  <c r="D33" i="7"/>
  <c r="D16" i="7"/>
  <c r="D26" i="7" s="1"/>
  <c r="C71" i="5" l="1"/>
  <c r="D23" i="2"/>
  <c r="D34" i="2" s="1"/>
  <c r="D37" i="2" s="1"/>
  <c r="D40" i="2" s="1"/>
  <c r="D42" i="2" s="1"/>
  <c r="D44" i="2" s="1"/>
  <c r="D53" i="7"/>
  <c r="D56" i="7" s="1"/>
  <c r="W17" i="8"/>
  <c r="X17" i="8"/>
  <c r="Y17" i="8"/>
  <c r="Z17" i="8"/>
  <c r="V17" i="8"/>
  <c r="Q17" i="8"/>
  <c r="R17" i="8"/>
  <c r="S17" i="8"/>
  <c r="T17" i="8"/>
  <c r="P17" i="8"/>
  <c r="K17" i="8"/>
  <c r="L17" i="8"/>
  <c r="M17" i="8"/>
  <c r="N17" i="8"/>
  <c r="J17" i="8"/>
  <c r="L10" i="2" l="1"/>
  <c r="AS52" i="6" l="1"/>
  <c r="AU27" i="6" l="1"/>
  <c r="L69" i="5" l="1"/>
  <c r="AC65" i="5"/>
  <c r="AC66" i="5"/>
  <c r="AC67" i="5"/>
  <c r="W65" i="5"/>
  <c r="W66" i="5"/>
  <c r="W67" i="5"/>
  <c r="Q67" i="5"/>
  <c r="K67" i="5"/>
  <c r="L54" i="5"/>
  <c r="L31" i="5"/>
  <c r="AU52" i="6" l="1"/>
  <c r="BB52" i="6"/>
  <c r="BB31" i="6" l="1"/>
  <c r="BB24" i="6" l="1"/>
  <c r="AU24" i="6"/>
  <c r="BB18" i="6" l="1"/>
  <c r="BD18" i="6" s="1"/>
  <c r="AU18" i="6"/>
  <c r="AW18" i="6" s="1"/>
  <c r="BD26" i="6" l="1"/>
  <c r="AW31" i="6" l="1"/>
  <c r="AW28" i="6"/>
  <c r="AW27" i="6"/>
  <c r="AW25" i="6"/>
  <c r="AW24" i="6"/>
  <c r="AW23" i="6"/>
  <c r="AW22" i="6"/>
  <c r="AW21" i="6"/>
  <c r="AW13" i="6"/>
  <c r="AW14" i="6"/>
  <c r="AW15" i="6"/>
  <c r="AW16" i="6"/>
  <c r="AZ52" i="6"/>
  <c r="BB27" i="6"/>
  <c r="BD13" i="6"/>
  <c r="BD14" i="6"/>
  <c r="BD15" i="6"/>
  <c r="BD16" i="6"/>
  <c r="M32" i="2"/>
  <c r="M21" i="2"/>
  <c r="M13" i="2"/>
  <c r="K50" i="7"/>
  <c r="K52" i="7" s="1"/>
  <c r="K43" i="7"/>
  <c r="K33" i="7"/>
  <c r="K16" i="7"/>
  <c r="K26" i="7" s="1"/>
  <c r="M23" i="2" l="1"/>
  <c r="M34" i="2" s="1"/>
  <c r="M37" i="2" s="1"/>
  <c r="M40" i="2" s="1"/>
  <c r="M42" i="2" s="1"/>
  <c r="M44" i="2" s="1"/>
  <c r="K53" i="7"/>
  <c r="K56" i="7" s="1"/>
  <c r="M69" i="5"/>
  <c r="M54" i="5"/>
  <c r="M31" i="5"/>
  <c r="N32" i="2"/>
  <c r="N21" i="2"/>
  <c r="N13" i="2"/>
  <c r="N23" i="2" l="1"/>
  <c r="N34" i="2" s="1"/>
  <c r="N37" i="2" s="1"/>
  <c r="N40" i="2" s="1"/>
  <c r="N42" i="2" s="1"/>
  <c r="N44" i="2" s="1"/>
  <c r="M73" i="5"/>
  <c r="L73" i="5" s="1"/>
  <c r="K59" i="5" l="1"/>
  <c r="K39" i="5"/>
  <c r="BG52" i="6" l="1"/>
  <c r="BI52" i="6" l="1"/>
  <c r="BK31" i="6"/>
  <c r="BK29" i="6"/>
  <c r="BK28" i="6"/>
  <c r="BK27" i="6"/>
  <c r="BK26" i="6"/>
  <c r="BK25" i="6"/>
  <c r="BK24" i="6"/>
  <c r="BK23" i="6"/>
  <c r="BK22" i="6"/>
  <c r="BK21" i="6"/>
  <c r="BK16" i="6"/>
  <c r="BK15" i="6"/>
  <c r="BK14" i="6"/>
  <c r="BK13" i="6"/>
  <c r="N69" i="5" l="1"/>
  <c r="N54" i="5"/>
  <c r="N31" i="5"/>
  <c r="O32" i="2"/>
  <c r="O21" i="2"/>
  <c r="O13" i="2"/>
  <c r="M50" i="7"/>
  <c r="M52" i="7" s="1"/>
  <c r="M43" i="7"/>
  <c r="M33" i="7"/>
  <c r="M16" i="7"/>
  <c r="M26" i="7" s="1"/>
  <c r="M53" i="7" l="1"/>
  <c r="M56" i="7" s="1"/>
  <c r="O23" i="2"/>
  <c r="O34" i="2" s="1"/>
  <c r="O37" i="2" s="1"/>
  <c r="O40" i="2" s="1"/>
  <c r="O42" i="2" s="1"/>
  <c r="O44" i="2" s="1"/>
  <c r="K61" i="5"/>
  <c r="T48" i="2"/>
  <c r="S48" i="2"/>
  <c r="R48" i="2"/>
  <c r="P48" i="2"/>
  <c r="BD28" i="6" l="1"/>
  <c r="BD27" i="6"/>
  <c r="BD25" i="6"/>
  <c r="BD24" i="6"/>
  <c r="BD23" i="6"/>
  <c r="BD22" i="6"/>
  <c r="BD21" i="6"/>
  <c r="BP52" i="6"/>
  <c r="BN52" i="6"/>
  <c r="BR31" i="6"/>
  <c r="BR29" i="6"/>
  <c r="BR28" i="6"/>
  <c r="BR27" i="6"/>
  <c r="BR26" i="6"/>
  <c r="BR25" i="6"/>
  <c r="BR24" i="6"/>
  <c r="BR23" i="6"/>
  <c r="BR22" i="6"/>
  <c r="BR21" i="6"/>
  <c r="BR16" i="6"/>
  <c r="BR15" i="6"/>
  <c r="BR14" i="6"/>
  <c r="BR13" i="6"/>
  <c r="K70" i="5"/>
  <c r="K68" i="5"/>
  <c r="K66" i="5"/>
  <c r="K65" i="5"/>
  <c r="K64" i="5"/>
  <c r="K63" i="5"/>
  <c r="K62" i="5"/>
  <c r="K58" i="5"/>
  <c r="K60" i="5"/>
  <c r="K57" i="5"/>
  <c r="K53" i="5"/>
  <c r="K52" i="5"/>
  <c r="K51" i="5"/>
  <c r="K50" i="5"/>
  <c r="K49" i="5"/>
  <c r="K48" i="5"/>
  <c r="K47" i="5"/>
  <c r="K46" i="5"/>
  <c r="K45" i="5"/>
  <c r="K44" i="5"/>
  <c r="K43" i="5"/>
  <c r="K42" i="5"/>
  <c r="K41" i="5"/>
  <c r="K40" i="5"/>
  <c r="K35" i="5"/>
  <c r="K34" i="5"/>
  <c r="K30" i="5"/>
  <c r="K29" i="5"/>
  <c r="K28" i="5"/>
  <c r="K27" i="5"/>
  <c r="K26" i="5"/>
  <c r="K24" i="5"/>
  <c r="K22" i="5"/>
  <c r="K21" i="5"/>
  <c r="K20" i="5"/>
  <c r="K19" i="5"/>
  <c r="K18" i="5"/>
  <c r="K17" i="5"/>
  <c r="K16" i="5"/>
  <c r="K15" i="5"/>
  <c r="K14" i="5"/>
  <c r="K13" i="5"/>
  <c r="K12" i="5"/>
  <c r="K11" i="5"/>
  <c r="K9" i="5"/>
  <c r="L46" i="2"/>
  <c r="L41" i="2"/>
  <c r="L39" i="2"/>
  <c r="L36" i="2"/>
  <c r="L35" i="2"/>
  <c r="L31" i="2"/>
  <c r="L30" i="2"/>
  <c r="L29" i="2"/>
  <c r="L28" i="2"/>
  <c r="L27" i="2"/>
  <c r="L26" i="2"/>
  <c r="L20" i="2"/>
  <c r="L19" i="2"/>
  <c r="L18" i="2"/>
  <c r="L17" i="2"/>
  <c r="L16" i="2"/>
  <c r="L12" i="2"/>
  <c r="L11" i="2"/>
  <c r="L9" i="2"/>
  <c r="L50" i="7"/>
  <c r="L52" i="7" s="1"/>
  <c r="L43" i="7"/>
  <c r="L33" i="7"/>
  <c r="L16" i="7"/>
  <c r="L26" i="7" s="1"/>
  <c r="L21" i="2" l="1"/>
  <c r="K69" i="5"/>
  <c r="K54" i="5"/>
  <c r="K31" i="5"/>
  <c r="L32" i="2"/>
  <c r="L13" i="2"/>
  <c r="L53" i="7"/>
  <c r="L56" i="7" s="1"/>
  <c r="BY23" i="6"/>
  <c r="BY21" i="6"/>
  <c r="BW52" i="6"/>
  <c r="BU52" i="6"/>
  <c r="BY31" i="6"/>
  <c r="BY29" i="6"/>
  <c r="BY28" i="6"/>
  <c r="BY27" i="6"/>
  <c r="BY26" i="6"/>
  <c r="BY25" i="6"/>
  <c r="BY24" i="6"/>
  <c r="BY22" i="6"/>
  <c r="BY16" i="6"/>
  <c r="BY15" i="6"/>
  <c r="BY14" i="6"/>
  <c r="BY13" i="6"/>
  <c r="AC27" i="5"/>
  <c r="L23" i="2" l="1"/>
  <c r="L34" i="2" s="1"/>
  <c r="L37" i="2" s="1"/>
  <c r="L40" i="2" s="1"/>
  <c r="L42" i="2" s="1"/>
  <c r="L44" i="2" s="1"/>
  <c r="K71" i="5"/>
  <c r="O69" i="5"/>
  <c r="O54" i="5"/>
  <c r="O31" i="5"/>
  <c r="P32" i="2"/>
  <c r="P21" i="2"/>
  <c r="P13" i="2"/>
  <c r="O73" i="5" l="1"/>
  <c r="P23" i="2"/>
  <c r="P34" i="2" s="1"/>
  <c r="P37" i="2" s="1"/>
  <c r="P40" i="2" s="1"/>
  <c r="P42" i="2" s="1"/>
  <c r="N50" i="7" l="1"/>
  <c r="N52" i="7" s="1"/>
  <c r="N43" i="7"/>
  <c r="N33" i="7"/>
  <c r="N16" i="7"/>
  <c r="N26" i="7" s="1"/>
  <c r="N53" i="7" l="1"/>
  <c r="N56" i="7" s="1"/>
  <c r="Q19" i="5"/>
  <c r="CB52" i="6" l="1"/>
  <c r="CF29" i="6" l="1"/>
  <c r="FX52" i="6" l="1"/>
  <c r="FV52" i="6"/>
  <c r="FQ52" i="6"/>
  <c r="FO52" i="6"/>
  <c r="FJ52" i="6"/>
  <c r="FH52" i="6"/>
  <c r="FC52" i="6"/>
  <c r="FA52" i="6"/>
  <c r="EV52" i="6"/>
  <c r="ET52" i="6"/>
  <c r="EO52" i="6"/>
  <c r="EM52" i="6"/>
  <c r="EH52" i="6"/>
  <c r="EF52" i="6"/>
  <c r="EA52" i="6"/>
  <c r="DY52" i="6"/>
  <c r="DR52" i="6"/>
  <c r="DM52" i="6"/>
  <c r="DK52" i="6"/>
  <c r="DF52" i="6"/>
  <c r="DD52" i="6"/>
  <c r="CY52" i="6"/>
  <c r="CW52" i="6"/>
  <c r="CR52" i="6"/>
  <c r="CP52" i="6"/>
  <c r="CK52" i="6"/>
  <c r="CI52" i="6"/>
  <c r="CD52" i="6"/>
  <c r="CM28" i="6"/>
  <c r="Q51" i="5" l="1"/>
  <c r="Q42" i="5"/>
  <c r="Q43" i="5"/>
  <c r="Q44" i="5"/>
  <c r="R54" i="5"/>
  <c r="Q70" i="5"/>
  <c r="Q68" i="5"/>
  <c r="Q63" i="5"/>
  <c r="Q62" i="5"/>
  <c r="Q58" i="5"/>
  <c r="Q65" i="5"/>
  <c r="Q66" i="5"/>
  <c r="Q64" i="5"/>
  <c r="Q60" i="5"/>
  <c r="Q57" i="5"/>
  <c r="Q53" i="5"/>
  <c r="Q52" i="5"/>
  <c r="Q50" i="5"/>
  <c r="Q49" i="5"/>
  <c r="Q48" i="5"/>
  <c r="Q47" i="5"/>
  <c r="Q46" i="5"/>
  <c r="Q45" i="5"/>
  <c r="Q35" i="5"/>
  <c r="Q34" i="5"/>
  <c r="Q30" i="5"/>
  <c r="Q29" i="5"/>
  <c r="Q28" i="5"/>
  <c r="Q27" i="5"/>
  <c r="Q26" i="5"/>
  <c r="Q24" i="5"/>
  <c r="Q22" i="5"/>
  <c r="Q21" i="5"/>
  <c r="Q18" i="5"/>
  <c r="Q17" i="5"/>
  <c r="Q16" i="5"/>
  <c r="Q15" i="5"/>
  <c r="Q14" i="5"/>
  <c r="Q13" i="5"/>
  <c r="Q12" i="5"/>
  <c r="Q11" i="5"/>
  <c r="Q9" i="5"/>
  <c r="R69" i="5"/>
  <c r="R31" i="5"/>
  <c r="Q69" i="5" l="1"/>
  <c r="R71" i="5"/>
  <c r="R73" i="5" s="1"/>
  <c r="CM31" i="6" l="1"/>
  <c r="CM29" i="6"/>
  <c r="CM27" i="6"/>
  <c r="CM25" i="6"/>
  <c r="CM24" i="6"/>
  <c r="CM23" i="6"/>
  <c r="CM22" i="6"/>
  <c r="CM21" i="6"/>
  <c r="CM15" i="6"/>
  <c r="CM14" i="6"/>
  <c r="CM13" i="6"/>
  <c r="R46" i="2" l="1"/>
  <c r="R41" i="2"/>
  <c r="R39" i="2"/>
  <c r="R36" i="2"/>
  <c r="R35" i="2"/>
  <c r="R31" i="2"/>
  <c r="R30" i="2"/>
  <c r="R29" i="2"/>
  <c r="R28" i="2"/>
  <c r="R27" i="2"/>
  <c r="R26" i="2"/>
  <c r="R20" i="2"/>
  <c r="R19" i="2"/>
  <c r="R18" i="2"/>
  <c r="R17" i="2"/>
  <c r="R16" i="2"/>
  <c r="R12" i="2"/>
  <c r="R11" i="2"/>
  <c r="R10" i="2"/>
  <c r="R9" i="2"/>
  <c r="S32" i="2"/>
  <c r="S21" i="2"/>
  <c r="S13" i="2"/>
  <c r="S23" i="2" l="1"/>
  <c r="S34" i="2" s="1"/>
  <c r="S37" i="2" s="1"/>
  <c r="S40" i="2" s="1"/>
  <c r="S42" i="2" s="1"/>
  <c r="S44" i="2" s="1"/>
  <c r="Q50" i="7" l="1"/>
  <c r="Q52" i="7" s="1"/>
  <c r="Q43" i="7"/>
  <c r="Q33" i="7"/>
  <c r="Q16" i="7"/>
  <c r="Q26" i="7" s="1"/>
  <c r="Q53" i="7" l="1"/>
  <c r="Q56" i="7" s="1"/>
  <c r="S69" i="5" l="1"/>
  <c r="S54" i="5"/>
  <c r="S31" i="5"/>
  <c r="S71" i="5" l="1"/>
  <c r="S73" i="5" s="1"/>
  <c r="CF13" i="6"/>
  <c r="CF14" i="6"/>
  <c r="CF15" i="6"/>
  <c r="CF16" i="6"/>
  <c r="CT31" i="6"/>
  <c r="CT29" i="6"/>
  <c r="CT28" i="6"/>
  <c r="CT27" i="6"/>
  <c r="CT25" i="6"/>
  <c r="CT24" i="6"/>
  <c r="CT23" i="6"/>
  <c r="CT22" i="6"/>
  <c r="CT21" i="6"/>
  <c r="CT15" i="6"/>
  <c r="CT14" i="6"/>
  <c r="CT13" i="6"/>
  <c r="X9" i="2" l="1"/>
  <c r="T32" i="2"/>
  <c r="T21" i="2"/>
  <c r="T13" i="2"/>
  <c r="P50" i="7"/>
  <c r="P52" i="7" s="1"/>
  <c r="P43" i="7"/>
  <c r="P33" i="7"/>
  <c r="P16" i="7"/>
  <c r="P26" i="7" s="1"/>
  <c r="T23" i="2" l="1"/>
  <c r="T34" i="2" s="1"/>
  <c r="T37" i="2" s="1"/>
  <c r="T40" i="2" s="1"/>
  <c r="T42" i="2" s="1"/>
  <c r="T44" i="2" s="1"/>
  <c r="P53" i="7"/>
  <c r="P56" i="7" s="1"/>
  <c r="CF28" i="6"/>
  <c r="CF27" i="6"/>
  <c r="CF26" i="6"/>
  <c r="CF25" i="6"/>
  <c r="CF24" i="6"/>
  <c r="CF23" i="6"/>
  <c r="CF22" i="6"/>
  <c r="CF21" i="6"/>
  <c r="CF18" i="6"/>
  <c r="DO28" i="6" l="1"/>
  <c r="DH28" i="6"/>
  <c r="DA28" i="6" l="1"/>
  <c r="DA23" i="6" l="1"/>
  <c r="DA22" i="6"/>
  <c r="DA21" i="6"/>
  <c r="DA13" i="6" l="1"/>
  <c r="R21" i="2" l="1"/>
  <c r="R32" i="2"/>
  <c r="R13" i="2"/>
  <c r="DA31" i="6"/>
  <c r="DA29" i="6"/>
  <c r="DA27" i="6"/>
  <c r="DA25" i="6"/>
  <c r="DA24" i="6"/>
  <c r="DA16" i="6"/>
  <c r="DA15" i="6"/>
  <c r="DA14" i="6"/>
  <c r="Q54" i="5"/>
  <c r="Q31" i="5"/>
  <c r="Q71" i="5" l="1"/>
  <c r="Q73" i="5" s="1"/>
  <c r="R23" i="2"/>
  <c r="R34" i="2" s="1"/>
  <c r="R37" i="2" s="1"/>
  <c r="R40" i="2" s="1"/>
  <c r="R42" i="2" s="1"/>
  <c r="R44" i="2" s="1"/>
  <c r="T69" i="5"/>
  <c r="T54" i="5"/>
  <c r="T31" i="5"/>
  <c r="U32" i="2"/>
  <c r="U21" i="2"/>
  <c r="U13" i="2"/>
  <c r="R50" i="7"/>
  <c r="R52" i="7" s="1"/>
  <c r="R43" i="7"/>
  <c r="R33" i="7"/>
  <c r="R16" i="7"/>
  <c r="R26" i="7" s="1"/>
  <c r="K73" i="5" l="1"/>
  <c r="C73" i="5" s="1"/>
  <c r="I73" i="5"/>
  <c r="T71" i="5"/>
  <c r="T73" i="5" s="1"/>
  <c r="U23" i="2"/>
  <c r="U34" i="2" s="1"/>
  <c r="U37" i="2" s="1"/>
  <c r="U40" i="2" s="1"/>
  <c r="U42" i="2" s="1"/>
  <c r="U44" i="2" s="1"/>
  <c r="R53" i="7"/>
  <c r="R56" i="7" s="1"/>
  <c r="DH31" i="6" l="1"/>
  <c r="DH29" i="6"/>
  <c r="DH27" i="6"/>
  <c r="DH26" i="6"/>
  <c r="DH25" i="6"/>
  <c r="DH24" i="6"/>
  <c r="DH23" i="6"/>
  <c r="DH22" i="6"/>
  <c r="DH21" i="6"/>
  <c r="DH18" i="6"/>
  <c r="DH16" i="6"/>
  <c r="DH15" i="6"/>
  <c r="DH14" i="6"/>
  <c r="DH13" i="6"/>
  <c r="U54" i="5"/>
  <c r="U69" i="5"/>
  <c r="U31" i="5"/>
  <c r="V32" i="2"/>
  <c r="V21" i="2"/>
  <c r="V13" i="2"/>
  <c r="V23" i="2" l="1"/>
  <c r="V34" i="2" s="1"/>
  <c r="V37" i="2" s="1"/>
  <c r="V40" i="2" s="1"/>
  <c r="V42" i="2" s="1"/>
  <c r="V44" i="2" s="1"/>
  <c r="U71" i="5"/>
  <c r="U73" i="5" s="1"/>
  <c r="S50" i="7" l="1"/>
  <c r="S52" i="7" s="1"/>
  <c r="S43" i="7"/>
  <c r="S33" i="7"/>
  <c r="S16" i="7"/>
  <c r="S26" i="7" s="1"/>
  <c r="S53" i="7" l="1"/>
  <c r="S56" i="7" s="1"/>
  <c r="DV31" i="6"/>
  <c r="DT52" i="6" l="1"/>
  <c r="DV29" i="6"/>
  <c r="DV28" i="6"/>
  <c r="DV27" i="6"/>
  <c r="DV26" i="6"/>
  <c r="DV25" i="6"/>
  <c r="DV24" i="6"/>
  <c r="DV23" i="6"/>
  <c r="DV22" i="6"/>
  <c r="DV21" i="6"/>
  <c r="DV18" i="6"/>
  <c r="DV16" i="6"/>
  <c r="DV15" i="6"/>
  <c r="DV14" i="6"/>
  <c r="DV13" i="6"/>
  <c r="X31" i="5" l="1"/>
  <c r="Y69" i="5"/>
  <c r="Y54" i="5"/>
  <c r="Y31" i="5"/>
  <c r="Y71" i="5" l="1"/>
  <c r="Y73" i="5" s="1"/>
  <c r="Z32" i="2"/>
  <c r="Z21" i="2"/>
  <c r="Z13" i="2"/>
  <c r="Z23" i="2" l="1"/>
  <c r="Z34" i="2" s="1"/>
  <c r="Z37" i="2" s="1"/>
  <c r="Z40" i="2" s="1"/>
  <c r="Z42" i="2" s="1"/>
  <c r="Z44" i="2" s="1"/>
  <c r="V50" i="7"/>
  <c r="V52" i="7" s="1"/>
  <c r="V43" i="7"/>
  <c r="V33" i="7"/>
  <c r="V16" i="7"/>
  <c r="V26" i="7" s="1"/>
  <c r="V53" i="7" l="1"/>
  <c r="V56" i="7" s="1"/>
  <c r="X46" i="2"/>
  <c r="AC17" i="5" l="1"/>
  <c r="AC21" i="5"/>
  <c r="AC35" i="5"/>
  <c r="AC51" i="5"/>
  <c r="AC45" i="5"/>
  <c r="AC46" i="5"/>
  <c r="AC47" i="5"/>
  <c r="AC48" i="5"/>
  <c r="AC49" i="5"/>
  <c r="W45" i="5"/>
  <c r="W46" i="5"/>
  <c r="W47" i="5"/>
  <c r="X54" i="5"/>
  <c r="W35" i="5"/>
  <c r="W51" i="5"/>
  <c r="W17" i="5"/>
  <c r="W18" i="5"/>
  <c r="W19" i="5"/>
  <c r="W21" i="5"/>
  <c r="U16" i="7" l="1"/>
  <c r="EC31" i="6" l="1"/>
  <c r="EC29" i="6"/>
  <c r="EC28" i="6"/>
  <c r="EC27" i="6"/>
  <c r="EC26" i="6"/>
  <c r="EC25" i="6"/>
  <c r="EC24" i="6"/>
  <c r="EC23" i="6"/>
  <c r="EC22" i="6"/>
  <c r="EC21" i="6"/>
  <c r="EC18" i="6"/>
  <c r="EC16" i="6"/>
  <c r="EC15" i="6"/>
  <c r="EC14" i="6"/>
  <c r="EC13" i="6"/>
  <c r="Z69" i="5"/>
  <c r="Z54" i="5"/>
  <c r="Z31" i="5"/>
  <c r="X41" i="2"/>
  <c r="X39" i="2"/>
  <c r="X36" i="2"/>
  <c r="X35" i="2"/>
  <c r="X31" i="2"/>
  <c r="X30" i="2"/>
  <c r="X29" i="2"/>
  <c r="X28" i="2"/>
  <c r="X27" i="2"/>
  <c r="X26" i="2"/>
  <c r="X20" i="2"/>
  <c r="X19" i="2"/>
  <c r="X18" i="2"/>
  <c r="X17" i="2"/>
  <c r="X16" i="2"/>
  <c r="X10" i="2"/>
  <c r="X11" i="2"/>
  <c r="X12" i="2"/>
  <c r="Y32" i="2"/>
  <c r="Y21" i="2"/>
  <c r="Y13" i="2"/>
  <c r="W50" i="7"/>
  <c r="W52" i="7" s="1"/>
  <c r="W43" i="7"/>
  <c r="W33" i="7"/>
  <c r="W16" i="7"/>
  <c r="W26" i="7" s="1"/>
  <c r="W53" i="7" l="1"/>
  <c r="W56" i="7" s="1"/>
  <c r="Z71" i="5"/>
  <c r="Z73" i="5" s="1"/>
  <c r="Y23" i="2"/>
  <c r="Y34" i="2" s="1"/>
  <c r="Y37" i="2" s="1"/>
  <c r="Y40" i="2" s="1"/>
  <c r="Y42" i="2" s="1"/>
  <c r="Y44" i="2" s="1"/>
  <c r="W49" i="5" l="1"/>
  <c r="W68" i="5"/>
  <c r="W63" i="5"/>
  <c r="W62" i="5"/>
  <c r="W58" i="5"/>
  <c r="W64" i="5"/>
  <c r="W60" i="5"/>
  <c r="W57" i="5"/>
  <c r="W53" i="5"/>
  <c r="W52" i="5"/>
  <c r="W50" i="5"/>
  <c r="W48" i="5"/>
  <c r="W34" i="5"/>
  <c r="W30" i="5"/>
  <c r="W29" i="5"/>
  <c r="W28" i="5"/>
  <c r="W27" i="5"/>
  <c r="W26" i="5"/>
  <c r="W24" i="5"/>
  <c r="W22" i="5"/>
  <c r="W16" i="5"/>
  <c r="W15" i="5"/>
  <c r="W14" i="5"/>
  <c r="W13" i="5"/>
  <c r="W12" i="5"/>
  <c r="W11" i="5"/>
  <c r="W9" i="5"/>
  <c r="DO15" i="6" l="1"/>
  <c r="DO31" i="6"/>
  <c r="DO29" i="6"/>
  <c r="DO27" i="6"/>
  <c r="DO26" i="6"/>
  <c r="DO25" i="6"/>
  <c r="DO24" i="6"/>
  <c r="DO23" i="6"/>
  <c r="DO22" i="6"/>
  <c r="DO21" i="6"/>
  <c r="DO18" i="6"/>
  <c r="DO16" i="6"/>
  <c r="DO14" i="6"/>
  <c r="DO13" i="6"/>
  <c r="EJ31" i="6"/>
  <c r="EJ29" i="6"/>
  <c r="EJ28" i="6"/>
  <c r="EJ27" i="6"/>
  <c r="EJ26" i="6"/>
  <c r="EJ25" i="6"/>
  <c r="EJ24" i="6"/>
  <c r="EJ23" i="6"/>
  <c r="EJ22" i="6"/>
  <c r="EJ21" i="6"/>
  <c r="EJ18" i="6"/>
  <c r="EJ16" i="6"/>
  <c r="EJ15" i="6"/>
  <c r="EJ14" i="6"/>
  <c r="EJ13" i="6"/>
  <c r="W54" i="5"/>
  <c r="W70" i="5"/>
  <c r="X69" i="5"/>
  <c r="AA32" i="2"/>
  <c r="AA21" i="2"/>
  <c r="AA13" i="2"/>
  <c r="U50" i="7"/>
  <c r="U52" i="7" s="1"/>
  <c r="U43" i="7"/>
  <c r="U33" i="7"/>
  <c r="U26" i="7"/>
  <c r="W69" i="5" l="1"/>
  <c r="X71" i="5"/>
  <c r="X73" i="5" s="1"/>
  <c r="W31" i="5"/>
  <c r="X13" i="2"/>
  <c r="AA23" i="2"/>
  <c r="AA34" i="2" s="1"/>
  <c r="AA37" i="2" s="1"/>
  <c r="X21" i="2"/>
  <c r="X32" i="2"/>
  <c r="U53" i="7"/>
  <c r="U56" i="7" s="1"/>
  <c r="W71" i="5" l="1"/>
  <c r="W73" i="5" s="1"/>
  <c r="X23" i="2"/>
  <c r="X34" i="2" s="1"/>
  <c r="AA40" i="2"/>
  <c r="EQ26" i="6"/>
  <c r="EQ31" i="6"/>
  <c r="X37" i="2" l="1"/>
  <c r="X40" i="2" s="1"/>
  <c r="AA42" i="2"/>
  <c r="AA44" i="2" s="1"/>
  <c r="EQ29" i="6"/>
  <c r="EQ28" i="6"/>
  <c r="EQ27" i="6"/>
  <c r="EQ25" i="6"/>
  <c r="EQ24" i="6"/>
  <c r="EQ23" i="6"/>
  <c r="EQ22" i="6"/>
  <c r="EQ21" i="6"/>
  <c r="EQ18" i="6"/>
  <c r="EQ16" i="6"/>
  <c r="EQ15" i="6"/>
  <c r="EQ14" i="6"/>
  <c r="EQ13" i="6"/>
  <c r="X42" i="2" l="1"/>
  <c r="X44" i="2" s="1"/>
  <c r="AA31" i="5"/>
  <c r="AA69" i="5"/>
  <c r="AA54" i="5"/>
  <c r="AA71" i="5" l="1"/>
  <c r="AA73" i="5" s="1"/>
  <c r="AB32" i="2" l="1"/>
  <c r="AB21" i="2"/>
  <c r="AB13" i="2"/>
  <c r="AB23" i="2" l="1"/>
  <c r="AB34" i="2" s="1"/>
  <c r="AB37" i="2" l="1"/>
  <c r="AB40" i="2" s="1"/>
  <c r="AB42" i="2" s="1"/>
  <c r="AB44" i="2" s="1"/>
  <c r="X50" i="7" l="1"/>
  <c r="X52" i="7" s="1"/>
  <c r="X43" i="7"/>
  <c r="X33" i="7"/>
  <c r="X16" i="7"/>
  <c r="X26" i="7" s="1"/>
  <c r="X53" i="7" l="1"/>
  <c r="X56" i="7" s="1"/>
  <c r="FE31" i="6"/>
  <c r="FE29" i="6"/>
  <c r="FE28" i="6"/>
  <c r="FE27" i="6"/>
  <c r="FE26" i="6"/>
  <c r="FE25" i="6"/>
  <c r="FE24" i="6"/>
  <c r="FE23" i="6"/>
  <c r="FE22" i="6"/>
  <c r="FE21" i="6"/>
  <c r="FE18" i="6"/>
  <c r="FE16" i="6"/>
  <c r="FE15" i="6"/>
  <c r="FE14" i="6"/>
  <c r="FE13" i="6"/>
  <c r="AC70" i="5"/>
  <c r="AC68" i="5"/>
  <c r="AC63" i="5"/>
  <c r="AC62" i="5"/>
  <c r="AC58" i="5"/>
  <c r="AC64" i="5"/>
  <c r="AC60" i="5"/>
  <c r="AC57" i="5"/>
  <c r="AC53" i="5"/>
  <c r="AC52" i="5"/>
  <c r="AC50" i="5"/>
  <c r="AC34" i="5"/>
  <c r="AC30" i="5"/>
  <c r="AC29" i="5"/>
  <c r="AC28" i="5"/>
  <c r="AC26" i="5"/>
  <c r="AC24" i="5"/>
  <c r="AC19" i="5"/>
  <c r="AC18" i="5"/>
  <c r="AC16" i="5"/>
  <c r="AC15" i="5"/>
  <c r="AC14" i="5"/>
  <c r="AC13" i="5"/>
  <c r="AC12" i="5"/>
  <c r="AC11" i="5"/>
  <c r="AC9" i="5"/>
  <c r="AD69" i="5"/>
  <c r="AD54" i="5"/>
  <c r="AD31" i="5"/>
  <c r="AD9" i="2"/>
  <c r="AD41" i="2"/>
  <c r="AD39" i="2"/>
  <c r="AD36" i="2"/>
  <c r="AD35" i="2"/>
  <c r="AD31" i="2"/>
  <c r="AD30" i="2"/>
  <c r="AD29" i="2"/>
  <c r="AD28" i="2"/>
  <c r="AD27" i="2"/>
  <c r="AD26" i="2"/>
  <c r="AD20" i="2"/>
  <c r="AD19" i="2"/>
  <c r="AD18" i="2"/>
  <c r="AD17" i="2"/>
  <c r="AD16" i="2"/>
  <c r="AD10" i="2"/>
  <c r="AD11" i="2"/>
  <c r="AD12" i="2"/>
  <c r="AD46" i="2"/>
  <c r="AE32" i="2"/>
  <c r="AE21" i="2"/>
  <c r="AE13" i="2"/>
  <c r="Z50" i="7"/>
  <c r="Z52" i="7" s="1"/>
  <c r="Z43" i="7"/>
  <c r="Z33" i="7"/>
  <c r="Z16" i="7"/>
  <c r="Z26" i="7" s="1"/>
  <c r="AE23" i="2" l="1"/>
  <c r="AE34" i="2" s="1"/>
  <c r="AE37" i="2" s="1"/>
  <c r="AE40" i="2" s="1"/>
  <c r="Z53" i="7"/>
  <c r="Z56" i="7" s="1"/>
  <c r="AD71" i="5"/>
  <c r="AD73" i="5" s="1"/>
  <c r="EX28" i="6"/>
  <c r="AE42" i="2" l="1"/>
  <c r="AE44" i="2" s="1"/>
  <c r="AE31" i="5"/>
  <c r="AE69" i="5" l="1"/>
  <c r="EX29" i="6" l="1"/>
  <c r="FL31" i="6" l="1"/>
  <c r="FL29" i="6"/>
  <c r="FL28" i="6"/>
  <c r="FL27" i="6"/>
  <c r="FL26" i="6"/>
  <c r="FL25" i="6"/>
  <c r="FL24" i="6"/>
  <c r="FL23" i="6"/>
  <c r="FL22" i="6"/>
  <c r="FL21" i="6"/>
  <c r="FL18" i="6"/>
  <c r="FL16" i="6"/>
  <c r="FL15" i="6"/>
  <c r="FL14" i="6"/>
  <c r="FL13" i="6"/>
  <c r="AC69" i="5" l="1"/>
  <c r="AC54" i="5"/>
  <c r="AC50" i="7" l="1"/>
  <c r="AC52" i="7" s="1"/>
  <c r="AB50" i="7"/>
  <c r="AB52" i="7" s="1"/>
  <c r="AA50" i="7"/>
  <c r="AA52" i="7" s="1"/>
  <c r="AE54" i="5" l="1"/>
  <c r="AE71" i="5" l="1"/>
  <c r="AE73" i="5" s="1"/>
  <c r="AF13" i="2"/>
  <c r="AF21" i="2"/>
  <c r="AF32" i="2"/>
  <c r="AA43" i="7"/>
  <c r="AA33" i="7"/>
  <c r="AA16" i="7"/>
  <c r="AA26" i="7" s="1"/>
  <c r="AA53" i="7" l="1"/>
  <c r="AA56" i="7" s="1"/>
  <c r="AD13" i="2"/>
  <c r="AF23" i="2"/>
  <c r="AF34" i="2" s="1"/>
  <c r="AF37" i="2" s="1"/>
  <c r="AF40" i="2" s="1"/>
  <c r="AF42" i="2" l="1"/>
  <c r="AF44" i="2" s="1"/>
  <c r="EX31" i="6"/>
  <c r="EX27" i="6" l="1"/>
  <c r="EX26" i="6"/>
  <c r="EX25" i="6"/>
  <c r="EX24" i="6"/>
  <c r="EX23" i="6"/>
  <c r="EX22" i="6"/>
  <c r="EX21" i="6"/>
  <c r="EX18" i="6"/>
  <c r="EX16" i="6"/>
  <c r="EX15" i="6"/>
  <c r="EX14" i="6"/>
  <c r="EX13" i="6"/>
  <c r="FS29" i="6" l="1"/>
  <c r="FS28" i="6"/>
  <c r="FS27" i="6"/>
  <c r="FS26" i="6"/>
  <c r="FS25" i="6"/>
  <c r="FS24" i="6"/>
  <c r="FS23" i="6"/>
  <c r="FS22" i="6"/>
  <c r="FS21" i="6"/>
  <c r="FS18" i="6"/>
  <c r="FS16" i="6"/>
  <c r="FS15" i="6"/>
  <c r="FS14" i="6"/>
  <c r="FS13" i="6"/>
  <c r="AF69" i="5" l="1"/>
  <c r="AF54" i="5"/>
  <c r="AF31" i="5"/>
  <c r="AG32" i="2"/>
  <c r="AG21" i="2"/>
  <c r="AG13" i="2"/>
  <c r="AB16" i="7"/>
  <c r="AD21" i="2" l="1"/>
  <c r="AD32" i="2"/>
  <c r="AF71" i="5"/>
  <c r="AF73" i="5" s="1"/>
  <c r="AC31" i="5"/>
  <c r="AC71" i="5" s="1"/>
  <c r="AC73" i="5" s="1"/>
  <c r="AG23" i="2"/>
  <c r="AG34" i="2" s="1"/>
  <c r="AG37" i="2" s="1"/>
  <c r="AG40" i="2" s="1"/>
  <c r="AG42" i="2" s="1"/>
  <c r="AG44" i="2" s="1"/>
  <c r="AD23" i="2" l="1"/>
  <c r="AD34" i="2" s="1"/>
  <c r="AD37" i="2" s="1"/>
  <c r="AD40" i="2" s="1"/>
  <c r="AB43" i="7"/>
  <c r="AB33" i="7"/>
  <c r="AB26" i="7"/>
  <c r="AG54" i="5"/>
  <c r="AD42" i="2" l="1"/>
  <c r="AD44" i="2" s="1"/>
  <c r="AB53" i="7"/>
  <c r="AB56" i="7" s="1"/>
  <c r="FZ29" i="6" l="1"/>
  <c r="FZ28" i="6"/>
  <c r="FZ27" i="6"/>
  <c r="FZ26" i="6"/>
  <c r="FZ25" i="6"/>
  <c r="FZ24" i="6"/>
  <c r="FZ23" i="6"/>
  <c r="FZ22" i="6"/>
  <c r="FZ21" i="6"/>
  <c r="FZ18" i="6"/>
  <c r="FZ16" i="6"/>
  <c r="FZ15" i="6"/>
  <c r="FZ14" i="6"/>
  <c r="FZ13" i="6"/>
  <c r="AG69" i="5" l="1"/>
  <c r="AG31" i="5"/>
  <c r="AH32" i="2"/>
  <c r="AH21" i="2"/>
  <c r="AH13" i="2"/>
  <c r="AC43" i="7"/>
  <c r="AC33" i="7"/>
  <c r="AC16" i="7"/>
  <c r="AC26" i="7" s="1"/>
  <c r="AC53" i="7" l="1"/>
  <c r="AC56" i="7" s="1"/>
  <c r="AG71" i="5"/>
  <c r="AG73" i="5" s="1"/>
  <c r="AH23" i="2"/>
  <c r="AH34" i="2" s="1"/>
  <c r="AH37" i="2" s="1"/>
  <c r="AH40" i="2" s="1"/>
  <c r="AH42" i="2" s="1"/>
  <c r="AH44" i="2" s="1"/>
</calcChain>
</file>

<file path=xl/sharedStrings.xml><?xml version="1.0" encoding="utf-8"?>
<sst xmlns="http://schemas.openxmlformats.org/spreadsheetml/2006/main" count="542" uniqueCount="247">
  <si>
    <t>Open Text Corporation</t>
  </si>
  <si>
    <t>(in '000s of USD)</t>
  </si>
  <si>
    <t>Income taxes recoverable</t>
  </si>
  <si>
    <t>Prepaid expenses and other current assets</t>
  </si>
  <si>
    <t>Total current assets</t>
  </si>
  <si>
    <t>Goodwill</t>
  </si>
  <si>
    <t>Other assets</t>
  </si>
  <si>
    <t>Deferred charges</t>
  </si>
  <si>
    <t>Long-term income taxes recoverable</t>
  </si>
  <si>
    <t>Total assets</t>
  </si>
  <si>
    <t>Current Liabilities:</t>
  </si>
  <si>
    <t>Accounts payable and accrued liabilities</t>
  </si>
  <si>
    <t>Current portion of long-term debt</t>
  </si>
  <si>
    <t>Total current liabilities</t>
  </si>
  <si>
    <t>Long-term liabilities</t>
  </si>
  <si>
    <t>Deferred credits</t>
  </si>
  <si>
    <t>Pension liability</t>
  </si>
  <si>
    <t>Long-term debt</t>
  </si>
  <si>
    <t>Long-term income taxes payable</t>
  </si>
  <si>
    <t>Total long-term liabilities</t>
  </si>
  <si>
    <t>Accumulated other comprehensive income</t>
  </si>
  <si>
    <t>Total shareholders' equity</t>
  </si>
  <si>
    <t>Total liabilities and shareholders' equity</t>
  </si>
  <si>
    <t>License</t>
  </si>
  <si>
    <t>Customer support</t>
  </si>
  <si>
    <t>Operating Expenses</t>
  </si>
  <si>
    <t>Sales and marketing</t>
  </si>
  <si>
    <t>Depreciation</t>
  </si>
  <si>
    <t>Total operating expenses</t>
  </si>
  <si>
    <t>Provision for (recovery of) income taxes</t>
  </si>
  <si>
    <t>Net income</t>
  </si>
  <si>
    <t>Income Statement</t>
  </si>
  <si>
    <t>Gross profit</t>
  </si>
  <si>
    <t>Cash and cash equivalents</t>
  </si>
  <si>
    <t xml:space="preserve">Deferred tax assets </t>
  </si>
  <si>
    <t xml:space="preserve">Deferred revenues </t>
  </si>
  <si>
    <t xml:space="preserve">Income taxes payable </t>
  </si>
  <si>
    <t xml:space="preserve">Deferred tax liabilities </t>
  </si>
  <si>
    <t>Shareholders' equity</t>
  </si>
  <si>
    <t xml:space="preserve">Retained earnings </t>
  </si>
  <si>
    <t>Treasury stock, at cost</t>
  </si>
  <si>
    <t>Amortization of acquired technology-based intangible assets</t>
  </si>
  <si>
    <t>Total cost of revenues</t>
  </si>
  <si>
    <t>Amortization of acquired customer-based intangible assets</t>
  </si>
  <si>
    <t>Income from operations</t>
  </si>
  <si>
    <t>Other income (expense), net</t>
  </si>
  <si>
    <t>Cash flows from operating activities:</t>
  </si>
  <si>
    <t>Net income for the period</t>
  </si>
  <si>
    <t>Adjustments to reconcile net income to net cash provided by operating activities:</t>
  </si>
  <si>
    <t xml:space="preserve">Depreciation and amortization of intangible assets </t>
  </si>
  <si>
    <t>Share-based compensation expense</t>
  </si>
  <si>
    <t>Pension expense</t>
  </si>
  <si>
    <t>Amortization of debt issuance costs</t>
  </si>
  <si>
    <t>Deferred taxes</t>
  </si>
  <si>
    <t>Changes in operating assets and liabilities:</t>
  </si>
  <si>
    <t>Accounts receivable</t>
  </si>
  <si>
    <t>Deferred revenue</t>
  </si>
  <si>
    <t>Net cash provided by operating activities</t>
  </si>
  <si>
    <t>Cash flows from investing activities:</t>
  </si>
  <si>
    <t>Purchase consideration for prior period acquisitions</t>
  </si>
  <si>
    <t>Cash flows from financing activities:</t>
  </si>
  <si>
    <t>Purchase of Treasury Stock</t>
  </si>
  <si>
    <t>Debt issuance costs</t>
  </si>
  <si>
    <t>Repayment of long-term debt and revolver</t>
  </si>
  <si>
    <t>Income before income taxes</t>
  </si>
  <si>
    <t>Purchase of Patents</t>
  </si>
  <si>
    <t>Net cash provided by (used in) financing activities</t>
  </si>
  <si>
    <t>Increase (decrease) in cash and cash equivalents during the period</t>
  </si>
  <si>
    <t>Foreign exchange gain (loss) on cash held in foreign currencies</t>
  </si>
  <si>
    <t>Accounts receivable (net of allowance for doubtful accounts)</t>
  </si>
  <si>
    <t>Cost of revenues</t>
  </si>
  <si>
    <t>Total revenues</t>
  </si>
  <si>
    <t>Revenues</t>
  </si>
  <si>
    <t>General and administrative</t>
  </si>
  <si>
    <t>Accrued liabilities</t>
  </si>
  <si>
    <t>(3)</t>
  </si>
  <si>
    <t>(8)</t>
  </si>
  <si>
    <t xml:space="preserve">Reconciliation of GAAP measures to Non- GAAP measures </t>
  </si>
  <si>
    <t>GAAP</t>
  </si>
  <si>
    <t>Adjustments</t>
  </si>
  <si>
    <t>NON- GAAP</t>
  </si>
  <si>
    <t xml:space="preserve">Sales and marketing </t>
  </si>
  <si>
    <t xml:space="preserve">General and administrative </t>
  </si>
  <si>
    <t xml:space="preserve">Amortization of acquired customer-based intangible assets </t>
  </si>
  <si>
    <t xml:space="preserve">Other income (expense), net </t>
  </si>
  <si>
    <t>Per share</t>
  </si>
  <si>
    <t>Share-based compensation</t>
  </si>
  <si>
    <t>(in '000s USD except per share amounts)</t>
  </si>
  <si>
    <t>Use of Non-GAAP Financial Measures:</t>
  </si>
  <si>
    <t>Balance Sheet</t>
  </si>
  <si>
    <t>Statement of Cash Flows</t>
  </si>
  <si>
    <t>Amortization of deferred charges and credits</t>
  </si>
  <si>
    <t>Property and equipment</t>
  </si>
  <si>
    <t>Professional service and other</t>
  </si>
  <si>
    <t>Loss on sale and write down of property &amp; equipment</t>
  </si>
  <si>
    <t>Non-GAAP based provision for income taxes</t>
  </si>
  <si>
    <t>GAAP-based provision for (recovery of) income taxes</t>
  </si>
  <si>
    <t>Amortization</t>
  </si>
  <si>
    <t>Other (income) expense</t>
  </si>
  <si>
    <t>Purchase of ICCM Professional Services, Limited, net of cash. acquired</t>
  </si>
  <si>
    <t>Other investing activities</t>
  </si>
  <si>
    <t>Payments of dividends to shareholders</t>
  </si>
  <si>
    <t>GAAP-based gross profit and gross margin (%) / 
Non-GAAP-based gross profit and gross margin (%)</t>
  </si>
  <si>
    <t>Cost of Revenues</t>
  </si>
  <si>
    <t>In addition to reporting financial results in accordance with U.S. GAAP, the Company provides certain financial measures that are not in accordance with U.S. GAAP (non-GAAP).These non-GAAP financial measures have certain limitations in that they do not have a standardized meaning and thus the Company's definition may be different from similar non-GAAP financial measures used by other companies and/or analysts and may differ from period to period. Thus it may be more difficult to compare the Company's financial performance to that of other companies. However, the Company's management compensates for these limitations by providing the relevant disclosure of the items excluded in the calculation of these non-GAAP financial measures both in its reconciliation to the U.S. GAAP financial measures and its consolidated financial statements, all of which should be considered when evaluating the Company's results.</t>
  </si>
  <si>
    <t>The Company uses these non-GAAP financial measures to supplement the information provided in its consolidated financial statements, which are presented in accordance with U.S. GAAP. The presentation of non-GAAP financial measures are not meant to be a substitute for financial measures presented in accordance with U.S. GAAP, but rather should be evaluated in conjunction with and as a supplement to such U.S. GAAP measures. OpenText strongly encourages investors to review its financial information in its entirety and not to rely on a single financial measure. The Company therefore believes that despite these limitations, it is appropriate to supplement the disclosure of the U.S. GAAP measures with certain non-GAAP measures defined below.</t>
  </si>
  <si>
    <t>Dividends declared per Common Share</t>
  </si>
  <si>
    <t>Q114</t>
  </si>
  <si>
    <t>Fiscal 2014</t>
  </si>
  <si>
    <t>Three months ended September 30, 2013</t>
  </si>
  <si>
    <t>Purchase of Cordys Holdings B.V., net of cash acquired</t>
  </si>
  <si>
    <t>Research and development</t>
  </si>
  <si>
    <t xml:space="preserve">The Company believes the provision of supplemental non-GAAP measures allow investors to evaluate the operational and financial performance of the Company's core business using the same evaluation measures that management uses, and is therefore a useful indication of OpenText's performance or expected performance of future operations and facilitates period-to-period comparison of operating performance (although prior performance is not necessarily indicative of future performance). As a result, the Company considers it appropriate and reasonable to provide, in addition to U.S. GAAP measures, supplementary non-GAAP financial measures that exclude certain items from the presentation of its financial results in this selected supplemental financial statistics. </t>
  </si>
  <si>
    <t>(1) Adjustment relates to the exclusion of share based compensation expense from our Non-GAAP-based operating expenses as this expense is excluded from our internal analysis of operating results.</t>
  </si>
  <si>
    <t xml:space="preserve">(2) Adjustment relates to the exclusion of amortization expense from our Non-GAAP-based operating expenses as the timing and frequency of amortization expense is dependent on our acquisitions and is hence excluded from our internal analysis of operating results.
</t>
  </si>
  <si>
    <t>Q214</t>
  </si>
  <si>
    <t>Three months ended December 31, 2013</t>
  </si>
  <si>
    <t>Q314</t>
  </si>
  <si>
    <t>Net income attributable to OpenText</t>
  </si>
  <si>
    <t>Total OpenText shareholders' equity</t>
  </si>
  <si>
    <t>Three months ended March 31, 2014</t>
  </si>
  <si>
    <t>Non-controlling interests</t>
  </si>
  <si>
    <t>GAAP-based net income, attributable to OpenText</t>
  </si>
  <si>
    <t>Net income per share - diluted attributable to OpenText</t>
  </si>
  <si>
    <t>Equity issuance costs</t>
  </si>
  <si>
    <t>GAAP-based net income / Non-GAAP-based net income,  attributable to OpenText</t>
  </si>
  <si>
    <t>GAAP-based earnings per share / Non-GAAP-based earnings per share-diluted, attributable to OpenText</t>
  </si>
  <si>
    <t>Q414</t>
  </si>
  <si>
    <t>Three months ended June 30, 2014</t>
  </si>
  <si>
    <t>Year ended June 30, 2014</t>
  </si>
  <si>
    <t>Fiscal 2015</t>
  </si>
  <si>
    <t>Q115</t>
  </si>
  <si>
    <t>Three months ended September 30, 2014</t>
  </si>
  <si>
    <t>Add: net (income) loss attributable to non-controlling interests</t>
  </si>
  <si>
    <t>Q215</t>
  </si>
  <si>
    <t>Three months ended December 31, 2014</t>
  </si>
  <si>
    <t xml:space="preserve">Purchase of a division of Spicer Corporation </t>
  </si>
  <si>
    <t>Special charges (recoveries)</t>
  </si>
  <si>
    <t>Q315</t>
  </si>
  <si>
    <t>Three months ended March 31, 2015</t>
  </si>
  <si>
    <t>Short-term investments</t>
  </si>
  <si>
    <t>Release of unrealized gain on marketable securities to income</t>
  </si>
  <si>
    <t>Write off of unamortized debt issuance costs</t>
  </si>
  <si>
    <t>Purchase of Actuate Corporation, net of cash acquired</t>
  </si>
  <si>
    <t>Purchase of Informative Graphics Corporation, net of cash acquired</t>
  </si>
  <si>
    <t>Q415</t>
  </si>
  <si>
    <t>Three months ended June 30, 2015</t>
  </si>
  <si>
    <t>Year ended June 30, 2015</t>
  </si>
  <si>
    <t>Cloud services and subscriptions</t>
  </si>
  <si>
    <t>Fiscal 2016</t>
  </si>
  <si>
    <t>Q116</t>
  </si>
  <si>
    <t xml:space="preserve">                    -  </t>
  </si>
  <si>
    <t>Common Shares repurchased</t>
  </si>
  <si>
    <t>Three months ended September 30, 2015</t>
  </si>
  <si>
    <t xml:space="preserve"> </t>
  </si>
  <si>
    <t>Q216</t>
  </si>
  <si>
    <t>Three months ended December 31, 2015</t>
  </si>
  <si>
    <t>Purchase of Daegis Inc, net of cash acquired</t>
  </si>
  <si>
    <t>Q316</t>
  </si>
  <si>
    <t>Three months ended March 31, 2016</t>
  </si>
  <si>
    <t>Q416</t>
  </si>
  <si>
    <t>Three months ended June 30, 2016</t>
  </si>
  <si>
    <t>Year ended June 30, 2016</t>
  </si>
  <si>
    <t xml:space="preserve">(3) GAAP-based and Non-GAAP-based gross profit stated in dollar, and gross margin stated as a percentage of total revenue.
</t>
  </si>
  <si>
    <t xml:space="preserve">(8) Reconciliation of GAAP-based net income to Non-GAAP-based net income: </t>
  </si>
  <si>
    <t>Add:</t>
  </si>
  <si>
    <t>Excess tax expense (benefits) on share-based compensation expense</t>
  </si>
  <si>
    <t xml:space="preserve">Excess tax (expense) benefits on share-based compensation expense </t>
  </si>
  <si>
    <t>Purchase of ANXe Business Corporation</t>
  </si>
  <si>
    <t>GAAP % of Total Revenue</t>
  </si>
  <si>
    <t>NON-GAAP % of Total Revenue</t>
  </si>
  <si>
    <t>Interest and other related expense, net</t>
  </si>
  <si>
    <t>Additions to property &amp; equipment</t>
  </si>
  <si>
    <t>Net cash used in investing activities</t>
  </si>
  <si>
    <t>Fiscal 2017</t>
  </si>
  <si>
    <t>Q117</t>
  </si>
  <si>
    <t>Other non cash charges</t>
  </si>
  <si>
    <t>Income taxes and deferred charges and credits</t>
  </si>
  <si>
    <t>Purchase of Recommind Inc.</t>
  </si>
  <si>
    <t>Three months ended September 30, 2016</t>
  </si>
  <si>
    <t>Share in net (income) loss of equity investees</t>
  </si>
  <si>
    <t>Proceeds from maturity of short-term investments</t>
  </si>
  <si>
    <t>Purchase of GXS Group, Inc, net of cash acquired</t>
  </si>
  <si>
    <t>Q217</t>
  </si>
  <si>
    <t>Three months ended December 31, 2016</t>
  </si>
  <si>
    <t>Purchase of HP Inc. CCM Business</t>
  </si>
  <si>
    <t>Purchase of HP Inc. CEM Business</t>
  </si>
  <si>
    <t>Non-GAAP-based net income, attributable to OpenText</t>
  </si>
  <si>
    <t>Q317</t>
  </si>
  <si>
    <t>Three months ended March 31, 2017</t>
  </si>
  <si>
    <t>Purchase of ECD Business</t>
  </si>
  <si>
    <t>Proceeds from revolver</t>
  </si>
  <si>
    <t>The following charts provide (unaudited) reconciliations of US GAAP based financial measures to non-US GAAP based financial measures for the periods presented in the selected supplemental financial statistics. Please refer to the Company's historical filings on Form 10-Q and Form 10-K for complete details:</t>
  </si>
  <si>
    <t>Q417</t>
  </si>
  <si>
    <t>Year ended June 30, 2017</t>
  </si>
  <si>
    <t>Three months ended June 30, 2017</t>
  </si>
  <si>
    <t>Other (income) expense, net</t>
  </si>
  <si>
    <t>Adjusted EBITDA</t>
  </si>
  <si>
    <t>Proceeds from issuance of long-term debt</t>
  </si>
  <si>
    <t>Purchase of non-controlling interest</t>
  </si>
  <si>
    <t>Reconciliation of Adjusted EBITDA</t>
  </si>
  <si>
    <t xml:space="preserve">Research and development </t>
  </si>
  <si>
    <t xml:space="preserve">The Company's management believes that the presentation, of the above defined non-GAAP financial measures, provides useful information to investors because they portray the financial results of the Company before the impact of certain non-operational charges. The use of the term “non-operational charge” is defined for this purpose and as expense that does not impact the ongoing operating decisions taken by the Company's management and is based upon the way the Company's management evaluates the performance of the Company's business for use in the Company's internal reports. In the course of such evaluation and for the purpose of making operating decisions, the Company's management excludes certain items from its analysis, including amortization of acquired intangible assets, special charges (recoveries), share-based compensation, other income (expense), and the taxation impact of these items. </t>
  </si>
  <si>
    <t xml:space="preserve">These items are excluded based upon the manner in which management evaluates the business of the Company and are not excluded in the sense that they may be used under U.S. GAAP. </t>
  </si>
  <si>
    <t>Acquired intangible assets</t>
  </si>
  <si>
    <t>GAAP-based net income attributable to OpenText</t>
  </si>
  <si>
    <t>*For full details, please refer to our historical filings as filed with the SEC</t>
  </si>
  <si>
    <t>Non-GAAP-based net income and non-GAAP-based EPS, attributable to OpenText are calculated as net income or net income per share, attributable to OpenText on a diluted basis, excluding, the amortization of acquired intangible assets, other income (expense), share-based compensation, and special charges (recoveries), all net of tax. Non-GAAP-based gross profit is the arithmetical sum of GAAP-based gross profit and the amortization of acquired technology-based intangible assets. Non-GAAP-based gross margin is calculated as non-GAAP-based gross profit expressed as a percentage of total revenue. Non-GAAP-based income from operations is calculated as income from operations, excluding, the amortization of acquired intangible assets, special charges, and share-based compensation. Non-GAAP-based operating margin is calculated as non-GAAP-based income from operations expressed as a percentage of total revenue.</t>
  </si>
  <si>
    <t xml:space="preserve">Adjusted earnings (loss) before interest, taxes, depreciation and amortization (Adjusted EBITDA) is calculated as net income, attributable to OpenText excluding interest income (expense), provision for income taxes, depreciation and amortization of acquired intangible assets, other income (expense), share-based compensation and Special charges (recoveries). 
</t>
  </si>
  <si>
    <t>Fiscal 2018</t>
  </si>
  <si>
    <t>Q118</t>
  </si>
  <si>
    <t>Three months ended September 30, 2017</t>
  </si>
  <si>
    <t>Share capital and additional paid-in capital</t>
  </si>
  <si>
    <t>Note: As a result of the two-for-one share split, effected January 24, 2017 by way of a share sub-division, all comparative period per share data is presented on a post share split basis.</t>
  </si>
  <si>
    <t>Purchase of Guidance Software, net of cash acquired</t>
  </si>
  <si>
    <t>Purchase of Covisint Corporation, net of cash acquired</t>
  </si>
  <si>
    <t>Proceeds from issuance of Common Shares from exercise of stock options and ESPP</t>
  </si>
  <si>
    <t>Proceeds from issuance of Common Shares under the public Equity Offering</t>
  </si>
  <si>
    <t>Q218</t>
  </si>
  <si>
    <t>Three months ended December 31, 2017</t>
  </si>
  <si>
    <t>Q318</t>
  </si>
  <si>
    <t>Three months ended March 31, 2018</t>
  </si>
  <si>
    <t>Purchase of Hightail Inc.</t>
  </si>
  <si>
    <t>Q418</t>
  </si>
  <si>
    <t>Three months ended June 30, 2018</t>
  </si>
  <si>
    <t xml:space="preserve">(4) Adjustment relates to the exclusion of Special charges (recoveries) from our Non-GAAP-based operating expenses as Special charges (recoveries) are generally incurred in the periods relevant to an acquisition and include certain charges or recoveries that are not indicative or related to continuing operations, and are therefore excluded from our internal analysis of operating results.
</t>
  </si>
  <si>
    <t>(6) Adjustment relates to the exclusion of Other income (expense) from our Non-GAAP-based operating expenses as Other income (expense) generally relates to the transactional impact of foreign exchange and is generally not indicative or related to continuing operations and is therefore excluded from our internal analysis of operating results.</t>
  </si>
  <si>
    <t>(7) Adjustment relates to differences between the GAAP-based tax provision (recovery) and a Non-GAAP-based tax rate; these rate differences are due to the income tax effects of items that are included or excluded for the purpose of calculating Non-GAAP-based adjusted net income.</t>
  </si>
  <si>
    <t>Year ended June 30, 2018</t>
  </si>
  <si>
    <t>Weighted average number of shares outstanding - diluted (in '000s)</t>
  </si>
  <si>
    <t>Balance Sheet Information - Fiscal 2014 to Fiscal 2019</t>
  </si>
  <si>
    <t>Fiscal 2019</t>
  </si>
  <si>
    <t>Q119</t>
  </si>
  <si>
    <t>Income Statement Information - Fiscal 2014 to Fiscal 2019</t>
  </si>
  <si>
    <t>Statement of Cash Flow - Fiscal 2014 to Fiscal 2019</t>
  </si>
  <si>
    <t>Fiscal 2014 to Fiscal 2019</t>
  </si>
  <si>
    <t>Three months ended September 30, 2018</t>
  </si>
  <si>
    <t>Fiscal 2015 to Fiscal 2019</t>
  </si>
  <si>
    <t>Contract assets</t>
  </si>
  <si>
    <t>Cash, cash equivalents and restricted cash at the end of the period</t>
  </si>
  <si>
    <t>Cash, cash equivalents and restricted cash at the beginning of the period</t>
  </si>
  <si>
    <t>Reconciliation of cash, cash equivalents and restricted cash:</t>
  </si>
  <si>
    <t>Restricted cash included in Other assets</t>
  </si>
  <si>
    <t>Total cash, cash equivalents and restricted cash</t>
  </si>
  <si>
    <t>Long-term contract assets</t>
  </si>
  <si>
    <t>GAAP-based income from operations / Non-GAAP-based income from operations</t>
  </si>
  <si>
    <t>(5) GAAP-based and Non-GAAP-based income from operations stated in dollars.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</si>
</sst>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8" formatCode="&quot;$&quot;#,##0.00_);[Red]\(&quot;$&quot;#,##0.00\)"/>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mmmm\ dd\,\ yyyy"/>
    <numFmt numFmtId="167" formatCode="_-* #,##0.00\ [$€-1]_-;\-* #,##0.00\ [$€-1]_-;_-* &quot;-&quot;??\ [$€-1]_-"/>
    <numFmt numFmtId="168" formatCode="[$-409]d\-mmm\-yy;@"/>
    <numFmt numFmtId="169" formatCode="0_);\(0\)"/>
    <numFmt numFmtId="170" formatCode="_(* #,##0.0000_);_(* \(#,##0.0000\);_(* &quot;-&quot;??_);_(@_)"/>
    <numFmt numFmtId="171" formatCode="_(* #,##0.0_);_(* \(#,##0.0\);_(* &quot;-&quot;??_);_(@_)"/>
    <numFmt numFmtId="172" formatCode="_(&quot;$&quot;* #,##0_);_(&quot;$&quot;* \(#,##0\);_(&quot;$&quot;* &quot;-&quot;??_);_(@_)"/>
  </numFmts>
  <fonts count="5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name val="Arial"/>
      <family val="2"/>
    </font>
    <font>
      <sz val="9"/>
      <name val="Arial"/>
      <family val="2"/>
    </font>
    <font>
      <sz val="9"/>
      <color indexed="12"/>
      <name val="Arial"/>
      <family val="2"/>
    </font>
    <font>
      <b/>
      <sz val="9"/>
      <color indexed="12"/>
      <name val="Arial"/>
      <family val="2"/>
    </font>
    <font>
      <b/>
      <u/>
      <sz val="9"/>
      <name val="Arial"/>
      <family val="2"/>
    </font>
    <font>
      <b/>
      <u/>
      <sz val="9"/>
      <color indexed="9"/>
      <name val="Arial"/>
      <family val="2"/>
    </font>
    <font>
      <b/>
      <u/>
      <sz val="7.5"/>
      <color indexed="12"/>
      <name val="Arial"/>
      <family val="2"/>
    </font>
    <font>
      <sz val="10"/>
      <name val="Arial"/>
      <family val="2"/>
    </font>
    <font>
      <u/>
      <sz val="9"/>
      <name val="Arial"/>
      <family val="2"/>
    </font>
    <font>
      <strike/>
      <sz val="10"/>
      <color indexed="10"/>
      <name val="Arial"/>
      <family val="2"/>
    </font>
    <font>
      <sz val="10"/>
      <name val="Times New Roman"/>
      <family val="1"/>
    </font>
    <font>
      <sz val="12"/>
      <name val="Tms Rmn"/>
    </font>
    <font>
      <sz val="10"/>
      <name val="Geneva"/>
    </font>
    <font>
      <b/>
      <sz val="12"/>
      <name val="Arial"/>
      <family val="2"/>
    </font>
    <font>
      <b/>
      <sz val="10"/>
      <color indexed="8"/>
      <name val="Arial"/>
      <family val="2"/>
    </font>
    <font>
      <b/>
      <sz val="10"/>
      <color indexed="39"/>
      <name val="Arial"/>
      <family val="2"/>
    </font>
    <font>
      <sz val="10"/>
      <color indexed="8"/>
      <name val="Arial"/>
      <family val="2"/>
    </font>
    <font>
      <sz val="10"/>
      <color indexed="39"/>
      <name val="Arial"/>
      <family val="2"/>
    </font>
    <font>
      <sz val="12"/>
      <name val="Arial"/>
      <family val="2"/>
    </font>
    <font>
      <b/>
      <sz val="12"/>
      <color indexed="8"/>
      <name val="Arial"/>
      <family val="2"/>
    </font>
    <font>
      <sz val="12"/>
      <color indexed="8"/>
      <name val="Arial"/>
      <family val="2"/>
    </font>
    <font>
      <b/>
      <sz val="9"/>
      <color theme="0"/>
      <name val="Arial"/>
      <family val="2"/>
    </font>
    <font>
      <sz val="10"/>
      <name val="Arial"/>
      <family val="2"/>
    </font>
    <font>
      <sz val="10"/>
      <color theme="1"/>
      <name val="Arial"/>
      <family val="2"/>
    </font>
    <font>
      <sz val="10"/>
      <name val="Arial"/>
      <family val="2"/>
    </font>
    <font>
      <b/>
      <sz val="11"/>
      <color theme="1"/>
      <name val="Calibri"/>
      <family val="2"/>
      <scheme val="minor"/>
    </font>
    <font>
      <sz val="8"/>
      <name val="Arial"/>
      <family val="2"/>
    </font>
    <font>
      <sz val="11"/>
      <name val="Calibri"/>
      <family val="2"/>
      <scheme val="minor"/>
    </font>
    <font>
      <b/>
      <sz val="9"/>
      <color theme="1"/>
      <name val="Arial"/>
      <family val="2"/>
    </font>
    <font>
      <sz val="9"/>
      <color theme="1"/>
      <name val="Arial"/>
      <family val="2"/>
    </font>
    <font>
      <b/>
      <sz val="11"/>
      <color theme="1"/>
      <name val="Arial"/>
      <family val="2"/>
    </font>
    <font>
      <sz val="9"/>
      <color theme="0" tint="-0.34998626667073579"/>
      <name val="Arial"/>
      <family val="2"/>
    </font>
    <font>
      <u val="singleAccounting"/>
      <sz val="9"/>
      <name val="Arial"/>
      <family val="2"/>
    </font>
    <font>
      <b/>
      <u/>
      <sz val="9"/>
      <color indexed="12"/>
      <name val="Arial"/>
      <family val="2"/>
    </font>
    <font>
      <sz val="8"/>
      <name val="Times New Roman"/>
      <family val="1"/>
    </font>
    <font>
      <b/>
      <sz val="10"/>
      <name val="Arial"/>
      <family val="2"/>
    </font>
    <font>
      <sz val="9"/>
      <color theme="1"/>
      <name val="Calibri"/>
      <family val="2"/>
      <scheme val="minor"/>
    </font>
    <font>
      <sz val="9"/>
      <name val="Calibri"/>
      <family val="2"/>
      <scheme val="minor"/>
    </font>
    <font>
      <sz val="14"/>
      <name val="Arial"/>
      <family val="2"/>
    </font>
    <font>
      <b/>
      <sz val="14"/>
      <color rgb="FFFF0000"/>
      <name val="Arial"/>
      <family val="2"/>
    </font>
    <font>
      <b/>
      <sz val="9"/>
      <color indexed="9"/>
      <name val="Arial"/>
      <family val="2"/>
    </font>
    <font>
      <b/>
      <u/>
      <sz val="7.5"/>
      <color theme="0"/>
      <name val="Arial"/>
      <family val="2"/>
    </font>
    <font>
      <sz val="9"/>
      <color theme="0"/>
      <name val="Arial"/>
      <family val="2"/>
    </font>
    <font>
      <b/>
      <u/>
      <sz val="9"/>
      <color theme="0"/>
      <name val="Arial"/>
      <family val="2"/>
    </font>
  </fonts>
  <fills count="14">
    <fill>
      <patternFill patternType="none"/>
    </fill>
    <fill>
      <patternFill patternType="gray125"/>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40"/>
      </patternFill>
    </fill>
    <fill>
      <patternFill patternType="solid">
        <fgColor indexed="54"/>
        <bgColor indexed="64"/>
      </patternFill>
    </fill>
    <fill>
      <patternFill patternType="solid">
        <fgColor indexed="44"/>
        <bgColor indexed="64"/>
      </patternFill>
    </fill>
    <fill>
      <patternFill patternType="solid">
        <fgColor indexed="41"/>
      </patternFill>
    </fill>
    <fill>
      <patternFill patternType="solid">
        <fgColor indexed="22"/>
      </patternFill>
    </fill>
    <fill>
      <patternFill patternType="solid">
        <fgColor rgb="FF0070C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s>
  <borders count="25">
    <border>
      <left/>
      <right/>
      <top/>
      <bottom/>
      <diagonal/>
    </border>
    <border>
      <left/>
      <right/>
      <top/>
      <bottom style="thin">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medium">
        <color indexed="64"/>
      </left>
      <right style="medium">
        <color indexed="64"/>
      </right>
      <top style="thin">
        <color indexed="64"/>
      </top>
      <bottom style="thin">
        <color indexed="64"/>
      </bottom>
      <diagonal/>
    </border>
    <border>
      <left/>
      <right/>
      <top/>
      <bottom style="thin">
        <color indexed="22"/>
      </bottom>
      <diagonal/>
    </border>
    <border>
      <left style="medium">
        <color indexed="64"/>
      </left>
      <right style="medium">
        <color indexed="64"/>
      </right>
      <top style="medium">
        <color indexed="64"/>
      </top>
      <bottom style="thin">
        <color indexed="22"/>
      </bottom>
      <diagonal/>
    </border>
    <border>
      <left style="medium">
        <color indexed="64"/>
      </left>
      <right style="medium">
        <color indexed="64"/>
      </right>
      <top/>
      <bottom style="thin">
        <color indexed="22"/>
      </bottom>
      <diagonal/>
    </border>
    <border>
      <left style="medium">
        <color indexed="64"/>
      </left>
      <right style="medium">
        <color indexed="64"/>
      </right>
      <top style="thin">
        <color indexed="64"/>
      </top>
      <bottom style="thin">
        <color indexed="22"/>
      </bottom>
      <diagonal/>
    </border>
    <border>
      <left style="medium">
        <color indexed="64"/>
      </left>
      <right style="medium">
        <color indexed="64"/>
      </right>
      <top style="thin">
        <color indexed="64"/>
      </top>
      <bottom/>
      <diagonal/>
    </border>
    <border>
      <left/>
      <right/>
      <top style="thin">
        <color indexed="64"/>
      </top>
      <bottom style="double">
        <color indexed="64"/>
      </bottom>
      <diagonal/>
    </border>
    <border>
      <left/>
      <right/>
      <top style="medium">
        <color indexed="64"/>
      </top>
      <bottom/>
      <diagonal/>
    </border>
    <border>
      <left/>
      <right/>
      <top style="thin">
        <color indexed="64"/>
      </top>
      <bottom/>
      <diagonal/>
    </border>
    <border>
      <left/>
      <right style="medium">
        <color indexed="64"/>
      </right>
      <top/>
      <bottom style="thin">
        <color indexed="22"/>
      </bottom>
      <diagonal/>
    </border>
    <border>
      <left/>
      <right style="medium">
        <color indexed="64"/>
      </right>
      <top style="thin">
        <color indexed="64"/>
      </top>
      <bottom style="thin">
        <color indexed="22"/>
      </bottom>
      <diagonal/>
    </border>
    <border>
      <left/>
      <right style="medium">
        <color indexed="64"/>
      </right>
      <top style="thin">
        <color indexed="64"/>
      </top>
      <bottom style="double">
        <color indexed="64"/>
      </bottom>
      <diagonal/>
    </border>
  </borders>
  <cellStyleXfs count="46">
    <xf numFmtId="167" fontId="0" fillId="0" borderId="0"/>
    <xf numFmtId="43" fontId="13" fillId="0" borderId="0" applyFont="0" applyFill="0" applyBorder="0" applyAlignment="0" applyProtection="0"/>
    <xf numFmtId="9" fontId="13" fillId="0" borderId="0" applyFont="0" applyFill="0" applyBorder="0" applyAlignment="0" applyProtection="0"/>
    <xf numFmtId="167" fontId="15" fillId="0" borderId="0" applyNumberFormat="0" applyFill="0" applyAlignment="0"/>
    <xf numFmtId="166" fontId="13" fillId="0" borderId="0" applyFill="0" applyBorder="0" applyAlignment="0"/>
    <xf numFmtId="43" fontId="5" fillId="0" borderId="0" applyFont="0" applyFill="0" applyBorder="0" applyAlignment="0" applyProtection="0"/>
    <xf numFmtId="3" fontId="16" fillId="0" borderId="0" applyFont="0" applyFill="0" applyBorder="0" applyAlignment="0" applyProtection="0"/>
    <xf numFmtId="44" fontId="5" fillId="0" borderId="0" applyFont="0" applyFill="0" applyBorder="0" applyAlignment="0" applyProtection="0"/>
    <xf numFmtId="167" fontId="16" fillId="0" borderId="0" applyFont="0" applyFill="0" applyBorder="0" applyAlignment="0" applyProtection="0"/>
    <xf numFmtId="1" fontId="13" fillId="0" borderId="0"/>
    <xf numFmtId="167" fontId="15" fillId="0" borderId="0"/>
    <xf numFmtId="167" fontId="17" fillId="0" borderId="0" applyNumberFormat="0" applyFill="0" applyBorder="0" applyAlignment="0" applyProtection="0"/>
    <xf numFmtId="167" fontId="13" fillId="0" borderId="0" applyFont="0" applyFill="0" applyBorder="0" applyAlignment="0" applyProtection="0"/>
    <xf numFmtId="2" fontId="18" fillId="0" borderId="0">
      <alignment horizontal="left"/>
    </xf>
    <xf numFmtId="167" fontId="19" fillId="0" borderId="10" applyNumberFormat="0" applyAlignment="0" applyProtection="0">
      <alignment horizontal="left" vertical="center"/>
    </xf>
    <xf numFmtId="167" fontId="19" fillId="0" borderId="11">
      <alignment horizontal="left" vertical="center"/>
    </xf>
    <xf numFmtId="167" fontId="13" fillId="0" borderId="0"/>
    <xf numFmtId="167" fontId="5" fillId="0" borderId="0"/>
    <xf numFmtId="9" fontId="5" fillId="0" borderId="0" applyFont="0" applyFill="0" applyBorder="0" applyAlignment="0" applyProtection="0"/>
    <xf numFmtId="4" fontId="20" fillId="2" borderId="12" applyNumberFormat="0" applyProtection="0">
      <alignment vertical="center"/>
    </xf>
    <xf numFmtId="4" fontId="21" fillId="3" borderId="12" applyNumberFormat="0" applyProtection="0">
      <alignment vertical="center"/>
    </xf>
    <xf numFmtId="167" fontId="20" fillId="3" borderId="12" applyNumberFormat="0" applyProtection="0">
      <alignment horizontal="left" vertical="top" indent="1"/>
    </xf>
    <xf numFmtId="4" fontId="20" fillId="4" borderId="0" applyNumberFormat="0" applyProtection="0">
      <alignment horizontal="left" vertical="center" indent="1"/>
    </xf>
    <xf numFmtId="4" fontId="22" fillId="5" borderId="12" applyNumberFormat="0" applyProtection="0">
      <alignment horizontal="right" vertical="center"/>
    </xf>
    <xf numFmtId="167" fontId="13" fillId="6" borderId="12" applyNumberFormat="0" applyProtection="0">
      <alignment horizontal="left" vertical="center" indent="1"/>
    </xf>
    <xf numFmtId="167" fontId="13" fillId="4" borderId="12" applyNumberFormat="0" applyProtection="0">
      <alignment horizontal="left" vertical="top" indent="1"/>
    </xf>
    <xf numFmtId="167" fontId="13" fillId="7" borderId="12" applyNumberFormat="0" applyProtection="0">
      <alignment horizontal="left" vertical="top" indent="1"/>
    </xf>
    <xf numFmtId="4" fontId="22" fillId="8" borderId="12" applyNumberFormat="0" applyProtection="0">
      <alignment horizontal="right" vertical="center"/>
    </xf>
    <xf numFmtId="4" fontId="23" fillId="8" borderId="12" applyNumberFormat="0" applyProtection="0">
      <alignment horizontal="right" vertical="center"/>
    </xf>
    <xf numFmtId="4" fontId="22" fillId="5" borderId="12" applyNumberFormat="0" applyProtection="0">
      <alignment horizontal="left" vertical="center" indent="1"/>
    </xf>
    <xf numFmtId="167" fontId="22" fillId="4" borderId="12" applyNumberFormat="0" applyProtection="0">
      <alignment horizontal="left" vertical="top" indent="1"/>
    </xf>
    <xf numFmtId="167" fontId="24" fillId="0" borderId="0"/>
    <xf numFmtId="167" fontId="22" fillId="0" borderId="0" applyNumberFormat="0" applyBorder="0" applyAlignment="0"/>
    <xf numFmtId="167" fontId="25" fillId="0" borderId="0" applyNumberFormat="0" applyBorder="0" applyAlignment="0"/>
    <xf numFmtId="167" fontId="25" fillId="0" borderId="0" applyNumberFormat="0" applyBorder="0" applyAlignment="0"/>
    <xf numFmtId="167" fontId="25" fillId="9" borderId="0" applyNumberFormat="0" applyBorder="0" applyAlignment="0"/>
    <xf numFmtId="167" fontId="26" fillId="0" borderId="0" applyNumberFormat="0" applyBorder="0" applyAlignment="0"/>
    <xf numFmtId="44" fontId="28" fillId="0" borderId="0" applyFont="0" applyFill="0" applyBorder="0" applyAlignment="0" applyProtection="0"/>
    <xf numFmtId="0" fontId="4" fillId="0" borderId="0"/>
    <xf numFmtId="167" fontId="13" fillId="0" borderId="0"/>
    <xf numFmtId="0" fontId="30" fillId="0" borderId="0"/>
    <xf numFmtId="44" fontId="13" fillId="0" borderId="0" applyFont="0" applyFill="0" applyBorder="0" applyAlignment="0" applyProtection="0"/>
    <xf numFmtId="9" fontId="1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cellStyleXfs>
  <cellXfs count="361">
    <xf numFmtId="167" fontId="0" fillId="0" borderId="0" xfId="0"/>
    <xf numFmtId="167" fontId="6" fillId="0" borderId="0" xfId="0" applyFont="1" applyAlignment="1">
      <alignment horizontal="center"/>
    </xf>
    <xf numFmtId="167" fontId="7" fillId="0" borderId="0" xfId="0" applyFont="1"/>
    <xf numFmtId="167" fontId="7" fillId="0" borderId="0" xfId="0" applyFont="1" applyAlignment="1">
      <alignment horizontal="center"/>
    </xf>
    <xf numFmtId="167" fontId="10" fillId="0" borderId="0" xfId="0" applyFont="1" applyBorder="1" applyAlignment="1">
      <alignment horizontal="center"/>
    </xf>
    <xf numFmtId="167" fontId="7" fillId="0" borderId="0" xfId="0" applyFont="1" applyBorder="1"/>
    <xf numFmtId="38" fontId="8" fillId="0" borderId="0" xfId="0" applyNumberFormat="1" applyFont="1" applyBorder="1" applyAlignment="1">
      <alignment horizontal="left" wrapText="1"/>
    </xf>
    <xf numFmtId="167" fontId="6" fillId="0" borderId="0" xfId="0" applyFont="1" applyAlignment="1">
      <alignment wrapText="1"/>
    </xf>
    <xf numFmtId="167" fontId="6" fillId="0" borderId="0" xfId="0" applyFont="1"/>
    <xf numFmtId="164" fontId="7" fillId="0" borderId="0" xfId="1" applyNumberFormat="1" applyFont="1"/>
    <xf numFmtId="167" fontId="6" fillId="0" borderId="0" xfId="0" applyFont="1" applyBorder="1" applyAlignment="1">
      <alignment horizontal="center"/>
    </xf>
    <xf numFmtId="164" fontId="8" fillId="0" borderId="0" xfId="1" applyNumberFormat="1" applyFont="1" applyFill="1" applyBorder="1"/>
    <xf numFmtId="167" fontId="11" fillId="10" borderId="0" xfId="0" applyFont="1" applyFill="1" applyAlignment="1">
      <alignment wrapText="1"/>
    </xf>
    <xf numFmtId="167" fontId="7" fillId="0" borderId="0" xfId="0" applyFont="1" applyFill="1" applyAlignment="1">
      <alignment horizontal="center" wrapText="1"/>
    </xf>
    <xf numFmtId="167" fontId="11" fillId="0" borderId="0" xfId="0" applyFont="1" applyFill="1" applyAlignment="1">
      <alignment wrapText="1"/>
    </xf>
    <xf numFmtId="38" fontId="8" fillId="0" borderId="0" xfId="0" applyNumberFormat="1" applyFont="1" applyFill="1" applyBorder="1" applyAlignment="1">
      <alignment horizontal="left" wrapText="1"/>
    </xf>
    <xf numFmtId="167" fontId="6" fillId="0" borderId="0" xfId="0" applyFont="1" applyFill="1" applyAlignment="1">
      <alignment wrapText="1"/>
    </xf>
    <xf numFmtId="167" fontId="14" fillId="0" borderId="0" xfId="0" applyFont="1" applyFill="1" applyAlignment="1">
      <alignment wrapText="1"/>
    </xf>
    <xf numFmtId="43" fontId="6" fillId="0" borderId="0" xfId="1" applyFont="1" applyAlignment="1">
      <alignment horizontal="center"/>
    </xf>
    <xf numFmtId="43" fontId="6" fillId="0" borderId="0" xfId="1" applyFont="1" applyFill="1" applyAlignment="1">
      <alignment wrapText="1"/>
    </xf>
    <xf numFmtId="43" fontId="7" fillId="0" borderId="0" xfId="1" applyFont="1"/>
    <xf numFmtId="167" fontId="7" fillId="0" borderId="3" xfId="0" applyFont="1" applyFill="1" applyBorder="1"/>
    <xf numFmtId="167" fontId="7" fillId="0" borderId="0" xfId="0" applyFont="1" applyFill="1" applyBorder="1"/>
    <xf numFmtId="164" fontId="7" fillId="0" borderId="4" xfId="1" applyNumberFormat="1" applyFont="1" applyFill="1" applyBorder="1"/>
    <xf numFmtId="164" fontId="7" fillId="0" borderId="5" xfId="1" applyNumberFormat="1" applyFont="1" applyFill="1" applyBorder="1"/>
    <xf numFmtId="164" fontId="6" fillId="0" borderId="13" xfId="1" applyNumberFormat="1" applyFont="1" applyFill="1" applyBorder="1"/>
    <xf numFmtId="164" fontId="9" fillId="0" borderId="0" xfId="1" applyNumberFormat="1" applyFont="1" applyFill="1" applyBorder="1"/>
    <xf numFmtId="164" fontId="6" fillId="0" borderId="5" xfId="1" applyNumberFormat="1" applyFont="1" applyFill="1" applyBorder="1"/>
    <xf numFmtId="164" fontId="6" fillId="0" borderId="4" xfId="1" applyNumberFormat="1" applyFont="1" applyFill="1" applyBorder="1"/>
    <xf numFmtId="164" fontId="6" fillId="0" borderId="13" xfId="0" applyNumberFormat="1" applyFont="1" applyFill="1" applyBorder="1"/>
    <xf numFmtId="164" fontId="9" fillId="0" borderId="0" xfId="0" applyNumberFormat="1" applyFont="1" applyFill="1" applyBorder="1"/>
    <xf numFmtId="164" fontId="6" fillId="0" borderId="6" xfId="1" applyNumberFormat="1" applyFont="1" applyFill="1" applyBorder="1"/>
    <xf numFmtId="164" fontId="7" fillId="0" borderId="7" xfId="1" applyNumberFormat="1" applyFont="1" applyFill="1" applyBorder="1"/>
    <xf numFmtId="43" fontId="6" fillId="0" borderId="6" xfId="1" applyFont="1" applyFill="1" applyBorder="1"/>
    <xf numFmtId="43" fontId="9" fillId="0" borderId="0" xfId="1" applyFont="1" applyFill="1" applyBorder="1"/>
    <xf numFmtId="168" fontId="0" fillId="0" borderId="0" xfId="0" applyNumberFormat="1"/>
    <xf numFmtId="167" fontId="0" fillId="0" borderId="0" xfId="0" applyNumberFormat="1"/>
    <xf numFmtId="167" fontId="6" fillId="0" borderId="0" xfId="0" applyNumberFormat="1" applyFont="1" applyBorder="1" applyAlignment="1">
      <alignment horizontal="center"/>
    </xf>
    <xf numFmtId="167" fontId="10" fillId="0" borderId="0" xfId="0" applyNumberFormat="1" applyFont="1" applyBorder="1" applyAlignment="1">
      <alignment horizontal="center"/>
    </xf>
    <xf numFmtId="168" fontId="0" fillId="0" borderId="0" xfId="0" applyNumberFormat="1" applyFill="1"/>
    <xf numFmtId="164" fontId="7" fillId="0" borderId="0" xfId="1" applyNumberFormat="1" applyFont="1" applyFill="1" applyBorder="1"/>
    <xf numFmtId="164" fontId="7" fillId="0" borderId="4" xfId="0" applyNumberFormat="1" applyFont="1" applyFill="1" applyBorder="1"/>
    <xf numFmtId="164" fontId="8" fillId="0" borderId="0" xfId="0" applyNumberFormat="1" applyFont="1" applyFill="1" applyBorder="1"/>
    <xf numFmtId="168" fontId="6" fillId="0" borderId="0" xfId="0" applyNumberFormat="1" applyFont="1" applyFill="1" applyBorder="1"/>
    <xf numFmtId="168" fontId="7" fillId="0" borderId="14" xfId="0" applyNumberFormat="1" applyFont="1" applyFill="1" applyBorder="1"/>
    <xf numFmtId="168" fontId="7" fillId="0" borderId="15" xfId="0" applyNumberFormat="1" applyFont="1" applyFill="1" applyBorder="1"/>
    <xf numFmtId="167" fontId="7" fillId="0" borderId="0" xfId="0" applyNumberFormat="1" applyFont="1"/>
    <xf numFmtId="168" fontId="7" fillId="0" borderId="0" xfId="0" applyNumberFormat="1" applyFont="1" applyFill="1" applyBorder="1"/>
    <xf numFmtId="164" fontId="7" fillId="0" borderId="16" xfId="1" applyNumberFormat="1" applyFont="1" applyFill="1" applyBorder="1"/>
    <xf numFmtId="164" fontId="6" fillId="0" borderId="17" xfId="1" applyNumberFormat="1" applyFont="1" applyFill="1" applyBorder="1"/>
    <xf numFmtId="164" fontId="7" fillId="0" borderId="0" xfId="0" applyNumberFormat="1" applyFont="1"/>
    <xf numFmtId="164" fontId="6" fillId="0" borderId="0" xfId="0" applyNumberFormat="1" applyFont="1"/>
    <xf numFmtId="164" fontId="7" fillId="0" borderId="0" xfId="0" applyNumberFormat="1" applyFont="1" applyFill="1"/>
    <xf numFmtId="168" fontId="6" fillId="0" borderId="0" xfId="0" applyNumberFormat="1" applyFont="1" applyFill="1" applyBorder="1" applyAlignment="1">
      <alignment wrapText="1"/>
    </xf>
    <xf numFmtId="168" fontId="7" fillId="0" borderId="0" xfId="0" applyNumberFormat="1" applyFont="1" applyFill="1" applyBorder="1" applyAlignment="1">
      <alignment wrapText="1"/>
    </xf>
    <xf numFmtId="0" fontId="2" fillId="0" borderId="0" xfId="17" applyNumberFormat="1" applyFont="1" applyFill="1"/>
    <xf numFmtId="0" fontId="2" fillId="0" borderId="0" xfId="17" applyNumberFormat="1" applyFont="1"/>
    <xf numFmtId="15" fontId="31" fillId="0" borderId="0" xfId="17" quotePrefix="1" applyNumberFormat="1" applyFont="1"/>
    <xf numFmtId="167" fontId="6" fillId="0" borderId="0" xfId="0" applyNumberFormat="1" applyFont="1" applyFill="1" applyAlignment="1">
      <alignment wrapText="1"/>
    </xf>
    <xf numFmtId="167" fontId="12" fillId="0" borderId="0" xfId="0" applyNumberFormat="1" applyFont="1" applyFill="1" applyAlignment="1">
      <alignment wrapText="1"/>
    </xf>
    <xf numFmtId="168" fontId="0" fillId="0" borderId="0" xfId="0" applyNumberFormat="1" applyFill="1" applyBorder="1"/>
    <xf numFmtId="167" fontId="10" fillId="0" borderId="0" xfId="0" applyFont="1" applyFill="1" applyAlignment="1">
      <alignment wrapText="1"/>
    </xf>
    <xf numFmtId="164" fontId="32" fillId="0" borderId="0" xfId="5" applyNumberFormat="1" applyFont="1" applyFill="1" applyAlignment="1">
      <alignment horizontal="center"/>
    </xf>
    <xf numFmtId="164" fontId="13" fillId="0" borderId="0" xfId="5" applyNumberFormat="1" applyFont="1" applyFill="1"/>
    <xf numFmtId="0" fontId="33" fillId="0" borderId="0" xfId="17" applyNumberFormat="1" applyFont="1" applyFill="1"/>
    <xf numFmtId="0" fontId="34" fillId="0" borderId="0" xfId="17" applyNumberFormat="1" applyFont="1"/>
    <xf numFmtId="15" fontId="34" fillId="0" borderId="0" xfId="17" quotePrefix="1" applyNumberFormat="1" applyFont="1"/>
    <xf numFmtId="15" fontId="36" fillId="0" borderId="0" xfId="17" quotePrefix="1" applyNumberFormat="1" applyFont="1"/>
    <xf numFmtId="0" fontId="35" fillId="0" borderId="0" xfId="17" applyNumberFormat="1" applyFont="1"/>
    <xf numFmtId="0" fontId="7" fillId="0" borderId="0" xfId="17" applyNumberFormat="1" applyFont="1" applyFill="1"/>
    <xf numFmtId="0" fontId="35" fillId="0" borderId="0" xfId="17" applyNumberFormat="1" applyFont="1" applyFill="1"/>
    <xf numFmtId="164" fontId="7" fillId="0" borderId="0" xfId="5" applyNumberFormat="1" applyFont="1" applyFill="1"/>
    <xf numFmtId="164" fontId="7" fillId="0" borderId="0" xfId="5" applyNumberFormat="1" applyFont="1" applyFill="1" applyAlignment="1">
      <alignment horizontal="center"/>
    </xf>
    <xf numFmtId="164" fontId="6" fillId="0" borderId="1" xfId="5" applyNumberFormat="1" applyFont="1" applyFill="1" applyBorder="1" applyAlignment="1">
      <alignment horizontal="center"/>
    </xf>
    <xf numFmtId="164" fontId="6" fillId="0" borderId="1" xfId="5" applyNumberFormat="1" applyFont="1" applyFill="1" applyBorder="1" applyAlignment="1">
      <alignment horizontal="center" wrapText="1"/>
    </xf>
    <xf numFmtId="43" fontId="7" fillId="0" borderId="0" xfId="17" applyNumberFormat="1" applyFont="1" applyFill="1"/>
    <xf numFmtId="43" fontId="35" fillId="0" borderId="0" xfId="17" applyNumberFormat="1" applyFont="1" applyFill="1"/>
    <xf numFmtId="9" fontId="7" fillId="0" borderId="0" xfId="2" applyFont="1" applyFill="1"/>
    <xf numFmtId="9" fontId="35" fillId="0" borderId="0" xfId="2" applyFont="1" applyFill="1"/>
    <xf numFmtId="43" fontId="7" fillId="0" borderId="0" xfId="5" applyFont="1" applyFill="1"/>
    <xf numFmtId="43" fontId="35" fillId="0" borderId="0" xfId="5" applyFont="1" applyFill="1"/>
    <xf numFmtId="0" fontId="37" fillId="0" borderId="0" xfId="17" applyNumberFormat="1" applyFont="1" applyFill="1"/>
    <xf numFmtId="164" fontId="7" fillId="0" borderId="0" xfId="5" applyNumberFormat="1" applyFont="1"/>
    <xf numFmtId="15" fontId="34" fillId="0" borderId="0" xfId="17" applyNumberFormat="1" applyFont="1"/>
    <xf numFmtId="167" fontId="39" fillId="0" borderId="0" xfId="0" applyFont="1" applyFill="1" applyAlignment="1">
      <alignment wrapText="1"/>
    </xf>
    <xf numFmtId="167" fontId="7" fillId="0" borderId="0" xfId="0" applyFont="1" applyFill="1"/>
    <xf numFmtId="38" fontId="10" fillId="0" borderId="0" xfId="0" applyNumberFormat="1" applyFont="1" applyFill="1" applyAlignment="1">
      <alignment wrapText="1"/>
    </xf>
    <xf numFmtId="38" fontId="11" fillId="0" borderId="0" xfId="0" applyNumberFormat="1" applyFont="1" applyFill="1" applyAlignment="1">
      <alignment wrapText="1"/>
    </xf>
    <xf numFmtId="167" fontId="10" fillId="0" borderId="8" xfId="0" applyFont="1" applyFill="1" applyBorder="1" applyAlignment="1">
      <alignment horizontal="center"/>
    </xf>
    <xf numFmtId="164" fontId="6" fillId="0" borderId="18" xfId="1" applyNumberFormat="1" applyFont="1" applyFill="1" applyBorder="1"/>
    <xf numFmtId="167" fontId="10" fillId="0" borderId="8" xfId="0" applyNumberFormat="1" applyFont="1" applyFill="1" applyBorder="1" applyAlignment="1">
      <alignment horizontal="center"/>
    </xf>
    <xf numFmtId="164" fontId="7" fillId="0" borderId="0" xfId="1" applyNumberFormat="1" applyFont="1" applyFill="1" applyAlignment="1">
      <alignment wrapText="1"/>
    </xf>
    <xf numFmtId="164" fontId="7" fillId="0" borderId="0" xfId="1" applyNumberFormat="1" applyFont="1" applyFill="1" applyAlignment="1">
      <alignment horizontal="center" wrapText="1"/>
    </xf>
    <xf numFmtId="164" fontId="8" fillId="0" borderId="0" xfId="1" applyNumberFormat="1" applyFont="1" applyFill="1" applyBorder="1" applyAlignment="1">
      <alignment horizontal="left" wrapText="1"/>
    </xf>
    <xf numFmtId="164" fontId="10" fillId="0" borderId="0" xfId="1" applyNumberFormat="1" applyFont="1" applyFill="1" applyBorder="1" applyAlignment="1">
      <alignment horizontal="center"/>
    </xf>
    <xf numFmtId="164" fontId="7" fillId="0" borderId="3" xfId="1" applyNumberFormat="1" applyFont="1" applyFill="1" applyBorder="1"/>
    <xf numFmtId="167" fontId="6" fillId="0" borderId="0" xfId="0" applyFont="1" applyFill="1" applyAlignment="1">
      <alignment horizontal="center"/>
    </xf>
    <xf numFmtId="167" fontId="0" fillId="0" borderId="0" xfId="39" applyFont="1"/>
    <xf numFmtId="167" fontId="7" fillId="0" borderId="0" xfId="39" applyFont="1" applyFill="1" applyAlignment="1">
      <alignment wrapText="1"/>
    </xf>
    <xf numFmtId="168" fontId="7" fillId="0" borderId="14" xfId="0" applyNumberFormat="1" applyFont="1" applyFill="1" applyBorder="1" applyAlignment="1"/>
    <xf numFmtId="167" fontId="13" fillId="0" borderId="0" xfId="0" applyNumberFormat="1" applyFont="1"/>
    <xf numFmtId="167" fontId="41" fillId="0" borderId="0" xfId="0" applyNumberFormat="1" applyFont="1" applyAlignment="1">
      <alignment horizontal="center"/>
    </xf>
    <xf numFmtId="164" fontId="7" fillId="0" borderId="4" xfId="1" applyNumberFormat="1" applyFont="1" applyFill="1" applyBorder="1" applyAlignment="1">
      <alignment horizontal="right"/>
    </xf>
    <xf numFmtId="164" fontId="8" fillId="0" borderId="0" xfId="1" applyNumberFormat="1" applyFont="1" applyFill="1" applyBorder="1" applyAlignment="1">
      <alignment horizontal="right"/>
    </xf>
    <xf numFmtId="15" fontId="31" fillId="0" borderId="0" xfId="17" quotePrefix="1" applyNumberFormat="1" applyFont="1" applyProtection="1"/>
    <xf numFmtId="0" fontId="33" fillId="0" borderId="0" xfId="17" applyNumberFormat="1" applyFont="1" applyFill="1" applyProtection="1"/>
    <xf numFmtId="0" fontId="35" fillId="0" borderId="0" xfId="17" applyNumberFormat="1" applyFont="1" applyProtection="1"/>
    <xf numFmtId="0" fontId="7" fillId="0" borderId="0" xfId="17" applyNumberFormat="1" applyFont="1" applyFill="1" applyProtection="1"/>
    <xf numFmtId="164" fontId="7" fillId="0" borderId="0" xfId="5" applyNumberFormat="1" applyFont="1" applyFill="1" applyProtection="1"/>
    <xf numFmtId="164" fontId="7" fillId="0" borderId="0" xfId="5" applyNumberFormat="1" applyFont="1" applyFill="1" applyAlignment="1" applyProtection="1">
      <alignment horizontal="center"/>
    </xf>
    <xf numFmtId="0" fontId="34" fillId="0" borderId="0" xfId="17" applyNumberFormat="1" applyFont="1" applyProtection="1"/>
    <xf numFmtId="164" fontId="35" fillId="0" borderId="0" xfId="1" applyNumberFormat="1" applyFont="1" applyProtection="1"/>
    <xf numFmtId="43" fontId="7" fillId="0" borderId="0" xfId="17" applyNumberFormat="1" applyFont="1" applyFill="1" applyProtection="1"/>
    <xf numFmtId="164" fontId="7" fillId="0" borderId="11" xfId="5" applyNumberFormat="1" applyFont="1" applyFill="1" applyBorder="1" applyProtection="1"/>
    <xf numFmtId="164" fontId="35" fillId="0" borderId="11" xfId="1" applyNumberFormat="1" applyFont="1" applyBorder="1" applyProtection="1"/>
    <xf numFmtId="164" fontId="7" fillId="0" borderId="0" xfId="1" applyNumberFormat="1" applyFont="1" applyFill="1" applyBorder="1" applyProtection="1"/>
    <xf numFmtId="164" fontId="7" fillId="0" borderId="0" xfId="5" applyNumberFormat="1" applyFont="1" applyFill="1" applyBorder="1" applyProtection="1"/>
    <xf numFmtId="9" fontId="7" fillId="0" borderId="0" xfId="2" applyFont="1" applyFill="1" applyProtection="1"/>
    <xf numFmtId="164" fontId="7" fillId="0" borderId="19" xfId="5" applyNumberFormat="1" applyFont="1" applyFill="1" applyBorder="1" applyProtection="1"/>
    <xf numFmtId="164" fontId="35" fillId="0" borderId="19" xfId="1" applyNumberFormat="1" applyFont="1" applyBorder="1" applyProtection="1"/>
    <xf numFmtId="44" fontId="7" fillId="0" borderId="0" xfId="7" applyFont="1" applyFill="1" applyProtection="1"/>
    <xf numFmtId="43" fontId="7" fillId="0" borderId="0" xfId="5" applyNumberFormat="1" applyFont="1" applyFill="1" applyProtection="1"/>
    <xf numFmtId="44" fontId="35" fillId="0" borderId="0" xfId="1" applyNumberFormat="1" applyFont="1" applyProtection="1"/>
    <xf numFmtId="44" fontId="35" fillId="0" borderId="0" xfId="37" applyFont="1" applyProtection="1"/>
    <xf numFmtId="43" fontId="7" fillId="0" borderId="0" xfId="5" applyFont="1" applyFill="1" applyProtection="1"/>
    <xf numFmtId="0" fontId="37" fillId="0" borderId="0" xfId="17" applyNumberFormat="1" applyFont="1" applyProtection="1"/>
    <xf numFmtId="0" fontId="35" fillId="0" borderId="0" xfId="17" applyNumberFormat="1" applyFont="1" applyAlignment="1" applyProtection="1">
      <alignment horizontal="left" vertical="top" wrapText="1"/>
    </xf>
    <xf numFmtId="0" fontId="7" fillId="0" borderId="0" xfId="17" applyNumberFormat="1" applyFont="1" applyAlignment="1" applyProtection="1">
      <alignment wrapText="1"/>
    </xf>
    <xf numFmtId="0" fontId="7" fillId="0" borderId="0" xfId="17" applyNumberFormat="1" applyFont="1" applyProtection="1"/>
    <xf numFmtId="164" fontId="38" fillId="0" borderId="0" xfId="5" applyNumberFormat="1" applyFont="1" applyFill="1" applyAlignment="1" applyProtection="1">
      <alignment horizontal="center"/>
    </xf>
    <xf numFmtId="43" fontId="7" fillId="0" borderId="0" xfId="1" applyFont="1" applyFill="1" applyProtection="1"/>
    <xf numFmtId="0" fontId="7" fillId="0" borderId="0" xfId="0" applyNumberFormat="1" applyFont="1" applyProtection="1"/>
    <xf numFmtId="164" fontId="7" fillId="0" borderId="19" xfId="1" applyNumberFormat="1" applyFont="1" applyFill="1" applyBorder="1" applyProtection="1"/>
    <xf numFmtId="167" fontId="7" fillId="0" borderId="0" xfId="0" applyFont="1" applyAlignment="1">
      <alignment wrapText="1"/>
    </xf>
    <xf numFmtId="167" fontId="7" fillId="0" borderId="0" xfId="0" applyFont="1" applyFill="1" applyAlignment="1">
      <alignment wrapText="1"/>
    </xf>
    <xf numFmtId="164" fontId="6" fillId="0" borderId="17" xfId="1" applyNumberFormat="1" applyFont="1" applyFill="1" applyBorder="1" applyProtection="1">
      <protection locked="0"/>
    </xf>
    <xf numFmtId="0" fontId="42" fillId="0" borderId="0" xfId="17" applyNumberFormat="1" applyFont="1"/>
    <xf numFmtId="0" fontId="43" fillId="0" borderId="0" xfId="17" applyNumberFormat="1" applyFont="1" applyFill="1"/>
    <xf numFmtId="0" fontId="42" fillId="0" borderId="0" xfId="17" applyNumberFormat="1" applyFont="1" applyFill="1"/>
    <xf numFmtId="164" fontId="7" fillId="0" borderId="0" xfId="5" applyNumberFormat="1" applyFont="1" applyFill="1" applyBorder="1" applyAlignment="1" applyProtection="1">
      <alignment horizontal="center"/>
    </xf>
    <xf numFmtId="167" fontId="0" fillId="0" borderId="0" xfId="39" applyFont="1" applyProtection="1"/>
    <xf numFmtId="167" fontId="10" fillId="0" borderId="8" xfId="39" applyFont="1" applyBorder="1" applyAlignment="1" applyProtection="1">
      <alignment horizontal="center"/>
    </xf>
    <xf numFmtId="167" fontId="7" fillId="0" borderId="3" xfId="39" applyFont="1" applyFill="1" applyBorder="1" applyProtection="1"/>
    <xf numFmtId="164" fontId="7" fillId="0" borderId="4" xfId="1" applyNumberFormat="1" applyFont="1" applyFill="1" applyBorder="1" applyProtection="1"/>
    <xf numFmtId="164" fontId="7" fillId="0" borderId="5" xfId="1" applyNumberFormat="1" applyFont="1" applyFill="1" applyBorder="1" applyProtection="1"/>
    <xf numFmtId="164" fontId="7" fillId="0" borderId="4" xfId="39" applyNumberFormat="1" applyFont="1" applyFill="1" applyBorder="1" applyProtection="1"/>
    <xf numFmtId="167" fontId="0" fillId="0" borderId="0" xfId="39" applyFont="1" applyFill="1" applyProtection="1"/>
    <xf numFmtId="164" fontId="40" fillId="0" borderId="0" xfId="1" applyNumberFormat="1" applyFont="1" applyFill="1" applyBorder="1" applyAlignment="1" applyProtection="1"/>
    <xf numFmtId="164" fontId="7" fillId="0" borderId="16" xfId="1" applyNumberFormat="1" applyFont="1" applyFill="1" applyBorder="1" applyProtection="1"/>
    <xf numFmtId="164" fontId="7" fillId="0" borderId="0" xfId="5" applyNumberFormat="1" applyFont="1" applyFill="1" applyAlignment="1" applyProtection="1"/>
    <xf numFmtId="169" fontId="7" fillId="0" borderId="0" xfId="5" quotePrefix="1" applyNumberFormat="1" applyFont="1" applyFill="1" applyAlignment="1" applyProtection="1">
      <alignment horizontal="center"/>
    </xf>
    <xf numFmtId="169" fontId="7" fillId="0" borderId="0" xfId="5" applyNumberFormat="1" applyFont="1" applyFill="1" applyAlignment="1" applyProtection="1">
      <alignment horizontal="center"/>
    </xf>
    <xf numFmtId="0" fontId="34" fillId="0" borderId="0" xfId="17" applyNumberFormat="1" applyFont="1" applyAlignment="1" applyProtection="1">
      <alignment wrapText="1"/>
    </xf>
    <xf numFmtId="165" fontId="7" fillId="0" borderId="11" xfId="2" applyNumberFormat="1" applyFont="1" applyFill="1" applyBorder="1" applyAlignment="1" applyProtection="1">
      <alignment horizontal="right"/>
    </xf>
    <xf numFmtId="169" fontId="7" fillId="0" borderId="11" xfId="5" applyNumberFormat="1" applyFont="1" applyFill="1" applyBorder="1" applyAlignment="1" applyProtection="1">
      <alignment horizontal="center"/>
    </xf>
    <xf numFmtId="165" fontId="35" fillId="0" borderId="11" xfId="2" applyNumberFormat="1" applyFont="1" applyBorder="1" applyAlignment="1" applyProtection="1">
      <alignment horizontal="right"/>
    </xf>
    <xf numFmtId="164" fontId="7" fillId="0" borderId="0" xfId="5" applyNumberFormat="1" applyFont="1" applyFill="1" applyAlignment="1" applyProtection="1">
      <alignment horizontal="right"/>
    </xf>
    <xf numFmtId="164" fontId="35" fillId="0" borderId="0" xfId="1" applyNumberFormat="1" applyFont="1" applyAlignment="1" applyProtection="1">
      <alignment horizontal="right"/>
    </xf>
    <xf numFmtId="164" fontId="7" fillId="0" borderId="19" xfId="5" applyNumberFormat="1" applyFont="1" applyFill="1" applyBorder="1" applyAlignment="1" applyProtection="1"/>
    <xf numFmtId="169" fontId="7" fillId="0" borderId="19" xfId="5" quotePrefix="1" applyNumberFormat="1" applyFont="1" applyFill="1" applyBorder="1" applyAlignment="1" applyProtection="1">
      <alignment horizontal="center"/>
    </xf>
    <xf numFmtId="167" fontId="7" fillId="0" borderId="0" xfId="0" applyFont="1" applyFill="1" applyAlignment="1">
      <alignment wrapText="1"/>
    </xf>
    <xf numFmtId="167" fontId="7" fillId="12" borderId="3" xfId="39" applyFont="1" applyFill="1" applyBorder="1" applyProtection="1"/>
    <xf numFmtId="164" fontId="7" fillId="12" borderId="4" xfId="1" applyNumberFormat="1" applyFont="1" applyFill="1" applyBorder="1" applyProtection="1"/>
    <xf numFmtId="164" fontId="6" fillId="12" borderId="13" xfId="1" applyNumberFormat="1" applyFont="1" applyFill="1" applyBorder="1" applyProtection="1"/>
    <xf numFmtId="164" fontId="6" fillId="12" borderId="5" xfId="1" applyNumberFormat="1" applyFont="1" applyFill="1" applyBorder="1" applyProtection="1"/>
    <xf numFmtId="164" fontId="6" fillId="12" borderId="4" xfId="1" applyNumberFormat="1" applyFont="1" applyFill="1" applyBorder="1" applyProtection="1"/>
    <xf numFmtId="164" fontId="6" fillId="12" borderId="13" xfId="39" applyNumberFormat="1" applyFont="1" applyFill="1" applyBorder="1" applyProtection="1"/>
    <xf numFmtId="164" fontId="7" fillId="12" borderId="4" xfId="39" applyNumberFormat="1" applyFont="1" applyFill="1" applyBorder="1" applyProtection="1"/>
    <xf numFmtId="164" fontId="6" fillId="12" borderId="6" xfId="1" applyNumberFormat="1" applyFont="1" applyFill="1" applyBorder="1" applyProtection="1"/>
    <xf numFmtId="43" fontId="6" fillId="12" borderId="6" xfId="1" applyFont="1" applyFill="1" applyBorder="1" applyProtection="1"/>
    <xf numFmtId="164" fontId="7" fillId="12" borderId="4" xfId="1" applyNumberFormat="1" applyFont="1" applyFill="1" applyBorder="1"/>
    <xf numFmtId="164" fontId="6" fillId="12" borderId="6" xfId="1" applyNumberFormat="1" applyFont="1" applyFill="1" applyBorder="1"/>
    <xf numFmtId="168" fontId="7" fillId="12" borderId="15" xfId="0" applyNumberFormat="1" applyFont="1" applyFill="1" applyBorder="1" applyProtection="1">
      <protection locked="0"/>
    </xf>
    <xf numFmtId="164" fontId="7" fillId="12" borderId="16" xfId="1" applyNumberFormat="1" applyFont="1" applyFill="1" applyBorder="1" applyProtection="1"/>
    <xf numFmtId="164" fontId="6" fillId="12" borderId="17" xfId="1" applyNumberFormat="1" applyFont="1" applyFill="1" applyBorder="1" applyProtection="1"/>
    <xf numFmtId="168" fontId="7" fillId="12" borderId="15" xfId="0" applyNumberFormat="1" applyFont="1" applyFill="1" applyBorder="1"/>
    <xf numFmtId="164" fontId="6" fillId="12" borderId="17" xfId="1" applyNumberFormat="1" applyFont="1" applyFill="1" applyBorder="1"/>
    <xf numFmtId="164" fontId="7" fillId="12" borderId="16" xfId="1" applyNumberFormat="1" applyFont="1" applyFill="1" applyBorder="1"/>
    <xf numFmtId="164" fontId="6" fillId="12" borderId="17" xfId="1" applyNumberFormat="1" applyFont="1" applyFill="1" applyBorder="1" applyProtection="1">
      <protection locked="0"/>
    </xf>
    <xf numFmtId="164" fontId="7" fillId="12" borderId="5" xfId="1" applyNumberFormat="1" applyFont="1" applyFill="1" applyBorder="1" applyProtection="1"/>
    <xf numFmtId="167" fontId="7" fillId="0" borderId="0" xfId="0" applyFont="1" applyFill="1" applyAlignment="1">
      <alignment wrapText="1"/>
    </xf>
    <xf numFmtId="164" fontId="35" fillId="0" borderId="0" xfId="1" applyNumberFormat="1" applyFont="1" applyFill="1" applyProtection="1"/>
    <xf numFmtId="164" fontId="35" fillId="0" borderId="11" xfId="1" applyNumberFormat="1" applyFont="1" applyFill="1" applyBorder="1" applyProtection="1"/>
    <xf numFmtId="165" fontId="35" fillId="0" borderId="11" xfId="2" applyNumberFormat="1" applyFont="1" applyFill="1" applyBorder="1" applyAlignment="1" applyProtection="1">
      <alignment horizontal="right"/>
    </xf>
    <xf numFmtId="164" fontId="35" fillId="0" borderId="0" xfId="1" applyNumberFormat="1" applyFont="1" applyFill="1" applyAlignment="1" applyProtection="1">
      <alignment horizontal="right"/>
    </xf>
    <xf numFmtId="164" fontId="35" fillId="0" borderId="19" xfId="1" applyNumberFormat="1" applyFont="1" applyFill="1" applyBorder="1" applyProtection="1"/>
    <xf numFmtId="44" fontId="35" fillId="0" borderId="0" xfId="37" applyFont="1" applyFill="1" applyProtection="1"/>
    <xf numFmtId="44" fontId="35" fillId="0" borderId="0" xfId="1" applyNumberFormat="1" applyFont="1" applyFill="1" applyProtection="1"/>
    <xf numFmtId="0" fontId="35" fillId="0" borderId="0" xfId="17" applyNumberFormat="1" applyFont="1" applyFill="1" applyProtection="1"/>
    <xf numFmtId="0" fontId="7" fillId="0" borderId="0" xfId="0" applyNumberFormat="1" applyFont="1" applyFill="1" applyProtection="1"/>
    <xf numFmtId="0" fontId="34" fillId="0" borderId="0" xfId="17" applyNumberFormat="1" applyFont="1" applyFill="1" applyProtection="1"/>
    <xf numFmtId="0" fontId="34" fillId="0" borderId="0" xfId="17" applyNumberFormat="1" applyFont="1" applyFill="1"/>
    <xf numFmtId="167" fontId="7" fillId="0" borderId="0" xfId="0" applyFont="1" applyFill="1" applyBorder="1" applyAlignment="1">
      <alignment wrapText="1"/>
    </xf>
    <xf numFmtId="164" fontId="7" fillId="0" borderId="20" xfId="1" applyNumberFormat="1" applyFont="1" applyFill="1" applyBorder="1"/>
    <xf numFmtId="164" fontId="7" fillId="0" borderId="1" xfId="1" applyNumberFormat="1" applyFont="1" applyFill="1" applyBorder="1"/>
    <xf numFmtId="164" fontId="6" fillId="0" borderId="19" xfId="1" applyNumberFormat="1" applyFont="1" applyFill="1" applyBorder="1"/>
    <xf numFmtId="164" fontId="6" fillId="0" borderId="21" xfId="1" applyNumberFormat="1" applyFont="1" applyFill="1" applyBorder="1"/>
    <xf numFmtId="164" fontId="7" fillId="0" borderId="8" xfId="1" applyNumberFormat="1" applyFont="1" applyFill="1" applyBorder="1"/>
    <xf numFmtId="168" fontId="7" fillId="0" borderId="2" xfId="0" applyNumberFormat="1" applyFont="1" applyFill="1" applyBorder="1"/>
    <xf numFmtId="168" fontId="7" fillId="0" borderId="2" xfId="0" applyNumberFormat="1" applyFont="1" applyFill="1" applyBorder="1" applyAlignment="1"/>
    <xf numFmtId="168" fontId="6" fillId="0" borderId="2" xfId="0" applyNumberFormat="1" applyFont="1" applyFill="1" applyBorder="1"/>
    <xf numFmtId="167" fontId="7" fillId="0" borderId="0" xfId="0" applyFont="1" applyFill="1" applyAlignment="1">
      <alignment wrapText="1"/>
    </xf>
    <xf numFmtId="170" fontId="7" fillId="0" borderId="0" xfId="1" applyNumberFormat="1" applyFont="1" applyFill="1" applyBorder="1" applyProtection="1"/>
    <xf numFmtId="167" fontId="7" fillId="0" borderId="0" xfId="0" applyFont="1" applyFill="1" applyAlignment="1">
      <alignment wrapText="1"/>
    </xf>
    <xf numFmtId="167" fontId="7" fillId="0" borderId="0" xfId="0" applyFont="1" applyFill="1" applyAlignment="1">
      <alignment wrapText="1"/>
    </xf>
    <xf numFmtId="168" fontId="7" fillId="0" borderId="0" xfId="0" applyNumberFormat="1" applyFont="1" applyFill="1" applyBorder="1" applyAlignment="1"/>
    <xf numFmtId="164" fontId="7" fillId="0" borderId="22" xfId="1" applyNumberFormat="1" applyFont="1" applyFill="1" applyBorder="1"/>
    <xf numFmtId="164" fontId="7" fillId="0" borderId="22" xfId="1" applyNumberFormat="1" applyFont="1" applyFill="1" applyBorder="1" applyProtection="1"/>
    <xf numFmtId="164" fontId="7" fillId="0" borderId="2" xfId="1" applyNumberFormat="1" applyFont="1" applyFill="1" applyBorder="1"/>
    <xf numFmtId="164" fontId="6" fillId="0" borderId="23" xfId="1" applyNumberFormat="1" applyFont="1" applyFill="1" applyBorder="1" applyProtection="1">
      <protection locked="0"/>
    </xf>
    <xf numFmtId="164" fontId="6" fillId="0" borderId="24" xfId="1" applyNumberFormat="1" applyFont="1" applyFill="1" applyBorder="1"/>
    <xf numFmtId="168" fontId="7" fillId="0" borderId="3" xfId="0" applyNumberFormat="1" applyFont="1" applyFill="1" applyBorder="1"/>
    <xf numFmtId="167" fontId="7" fillId="0" borderId="0" xfId="0" applyFont="1" applyFill="1" applyAlignment="1">
      <alignment wrapText="1"/>
    </xf>
    <xf numFmtId="168" fontId="7" fillId="0" borderId="9" xfId="0" applyNumberFormat="1" applyFont="1" applyFill="1" applyBorder="1"/>
    <xf numFmtId="167" fontId="7" fillId="0" borderId="0" xfId="0" applyFont="1" applyFill="1" applyAlignment="1">
      <alignment wrapText="1"/>
    </xf>
    <xf numFmtId="171" fontId="0" fillId="0" borderId="0" xfId="1" applyNumberFormat="1" applyFont="1"/>
    <xf numFmtId="167" fontId="44" fillId="0" borderId="0" xfId="0" applyFont="1"/>
    <xf numFmtId="167" fontId="44" fillId="0" borderId="0" xfId="39" applyFont="1" applyProtection="1"/>
    <xf numFmtId="167" fontId="45" fillId="0" borderId="0" xfId="0" applyFont="1" applyFill="1" applyAlignment="1"/>
    <xf numFmtId="167" fontId="7" fillId="0" borderId="4" xfId="0" applyFont="1" applyFill="1" applyBorder="1" applyAlignment="1">
      <alignment wrapText="1"/>
    </xf>
    <xf numFmtId="164" fontId="13" fillId="0" borderId="0" xfId="1" applyNumberFormat="1" applyFont="1"/>
    <xf numFmtId="168" fontId="7" fillId="12" borderId="3" xfId="0" applyNumberFormat="1" applyFont="1" applyFill="1" applyBorder="1"/>
    <xf numFmtId="167" fontId="7" fillId="0" borderId="0" xfId="0" applyFont="1" applyFill="1" applyAlignment="1">
      <alignment wrapText="1"/>
    </xf>
    <xf numFmtId="167" fontId="7" fillId="0" borderId="0" xfId="0" applyFont="1" applyAlignment="1">
      <alignment wrapText="1"/>
    </xf>
    <xf numFmtId="8" fontId="7" fillId="0" borderId="0" xfId="7" applyNumberFormat="1" applyFont="1" applyFill="1" applyProtection="1"/>
    <xf numFmtId="167" fontId="7" fillId="0" borderId="0" xfId="0" applyFont="1" applyFill="1" applyAlignment="1">
      <alignment wrapText="1"/>
    </xf>
    <xf numFmtId="167" fontId="7" fillId="0" borderId="0" xfId="0" applyFont="1" applyAlignment="1">
      <alignment wrapText="1"/>
    </xf>
    <xf numFmtId="44" fontId="7" fillId="0" borderId="0" xfId="37" applyFont="1" applyFill="1" applyProtection="1"/>
    <xf numFmtId="9" fontId="7" fillId="0" borderId="19" xfId="2" applyFont="1" applyFill="1" applyBorder="1" applyAlignment="1" applyProtection="1"/>
    <xf numFmtId="164" fontId="6" fillId="0" borderId="0" xfId="5" applyNumberFormat="1" applyFont="1" applyFill="1" applyBorder="1" applyAlignment="1">
      <alignment horizontal="center" wrapText="1"/>
    </xf>
    <xf numFmtId="164" fontId="7" fillId="0" borderId="11" xfId="1" applyNumberFormat="1" applyFont="1" applyFill="1" applyBorder="1" applyAlignment="1" applyProtection="1">
      <alignment horizontal="right"/>
    </xf>
    <xf numFmtId="169" fontId="7" fillId="0" borderId="11" xfId="5" quotePrefix="1" applyNumberFormat="1" applyFont="1" applyFill="1" applyBorder="1" applyAlignment="1" applyProtection="1">
      <alignment horizontal="center"/>
    </xf>
    <xf numFmtId="165" fontId="7" fillId="0" borderId="19" xfId="2" applyNumberFormat="1" applyFont="1" applyFill="1" applyBorder="1" applyAlignment="1" applyProtection="1"/>
    <xf numFmtId="165" fontId="35" fillId="0" borderId="19" xfId="2" applyNumberFormat="1" applyFont="1" applyBorder="1" applyProtection="1"/>
    <xf numFmtId="164" fontId="7" fillId="0" borderId="0" xfId="5" applyNumberFormat="1" applyFont="1" applyFill="1" applyBorder="1" applyAlignment="1" applyProtection="1"/>
    <xf numFmtId="165" fontId="35" fillId="0" borderId="11" xfId="2" applyNumberFormat="1" applyFont="1" applyBorder="1"/>
    <xf numFmtId="165" fontId="35" fillId="0" borderId="19" xfId="2" applyNumberFormat="1" applyFont="1" applyFill="1" applyBorder="1" applyProtection="1"/>
    <xf numFmtId="0" fontId="7" fillId="0" borderId="0" xfId="0" applyNumberFormat="1" applyFont="1" applyBorder="1" applyProtection="1"/>
    <xf numFmtId="43" fontId="7" fillId="0" borderId="0" xfId="5" applyNumberFormat="1" applyFont="1" applyFill="1" applyBorder="1" applyProtection="1"/>
    <xf numFmtId="0" fontId="7" fillId="0" borderId="0" xfId="0" applyNumberFormat="1" applyFont="1" applyFill="1" applyBorder="1" applyProtection="1"/>
    <xf numFmtId="0" fontId="7" fillId="0" borderId="0" xfId="17" applyNumberFormat="1" applyFont="1" applyFill="1" applyBorder="1" applyProtection="1"/>
    <xf numFmtId="0" fontId="7" fillId="0" borderId="0" xfId="17" applyNumberFormat="1" applyFont="1" applyFill="1" applyBorder="1"/>
    <xf numFmtId="0" fontId="35" fillId="0" borderId="0" xfId="17" applyNumberFormat="1" applyFont="1" applyFill="1" applyBorder="1"/>
    <xf numFmtId="0" fontId="35" fillId="0" borderId="0" xfId="17" applyNumberFormat="1" applyFont="1" applyBorder="1"/>
    <xf numFmtId="164" fontId="7" fillId="12" borderId="18" xfId="1" applyNumberFormat="1" applyFont="1" applyFill="1" applyBorder="1" applyProtection="1"/>
    <xf numFmtId="44" fontId="7" fillId="0" borderId="0" xfId="37" applyFont="1" applyFill="1" applyBorder="1" applyProtection="1"/>
    <xf numFmtId="44" fontId="7" fillId="0" borderId="19" xfId="37" applyFont="1" applyFill="1" applyBorder="1" applyProtection="1"/>
    <xf numFmtId="172" fontId="7" fillId="0" borderId="0" xfId="37" applyNumberFormat="1" applyFont="1" applyFill="1" applyBorder="1" applyProtection="1"/>
    <xf numFmtId="172" fontId="7" fillId="0" borderId="19" xfId="37" applyNumberFormat="1" applyFont="1" applyFill="1" applyBorder="1" applyProtection="1"/>
    <xf numFmtId="0" fontId="35" fillId="0" borderId="0" xfId="17" applyNumberFormat="1" applyFont="1" applyAlignment="1">
      <alignment horizontal="left" vertical="top" wrapText="1"/>
    </xf>
    <xf numFmtId="170" fontId="7" fillId="0" borderId="0" xfId="1" applyNumberFormat="1" applyFont="1"/>
    <xf numFmtId="0" fontId="35" fillId="0" borderId="0" xfId="17" applyNumberFormat="1" applyFont="1" applyAlignment="1">
      <alignment horizontal="left" vertical="top" wrapText="1"/>
    </xf>
    <xf numFmtId="165" fontId="35" fillId="0" borderId="0" xfId="2" applyNumberFormat="1" applyFont="1" applyFill="1" applyBorder="1" applyAlignment="1" applyProtection="1">
      <alignment horizontal="right"/>
    </xf>
    <xf numFmtId="165" fontId="35" fillId="0" borderId="0" xfId="2" applyNumberFormat="1" applyFont="1" applyFill="1" applyBorder="1" applyProtection="1"/>
    <xf numFmtId="167" fontId="10" fillId="0" borderId="8" xfId="39" applyFont="1" applyFill="1" applyBorder="1" applyAlignment="1" applyProtection="1">
      <alignment horizontal="center"/>
    </xf>
    <xf numFmtId="167" fontId="0" fillId="0" borderId="0" xfId="0" applyFill="1"/>
    <xf numFmtId="0" fontId="35" fillId="0" borderId="0" xfId="17" applyNumberFormat="1" applyFont="1" applyAlignment="1">
      <alignment horizontal="left" vertical="top" wrapText="1"/>
    </xf>
    <xf numFmtId="43" fontId="7" fillId="0" borderId="0" xfId="1" applyFont="1" applyFill="1" applyAlignment="1">
      <alignment wrapText="1"/>
    </xf>
    <xf numFmtId="41" fontId="0" fillId="0" borderId="0" xfId="0" applyNumberFormat="1"/>
    <xf numFmtId="0" fontId="34" fillId="0" borderId="0" xfId="17" applyNumberFormat="1" applyFont="1" applyFill="1" applyAlignment="1" applyProtection="1">
      <alignment wrapText="1"/>
    </xf>
    <xf numFmtId="167" fontId="0" fillId="0" borderId="0" xfId="0" applyBorder="1"/>
    <xf numFmtId="168" fontId="0" fillId="0" borderId="0" xfId="0" applyNumberFormat="1" applyBorder="1"/>
    <xf numFmtId="41" fontId="0" fillId="0" borderId="0" xfId="0" applyNumberFormat="1" applyBorder="1"/>
    <xf numFmtId="41" fontId="41" fillId="0" borderId="0" xfId="0" applyNumberFormat="1" applyFont="1" applyBorder="1"/>
    <xf numFmtId="0" fontId="35" fillId="0" borderId="0" xfId="17" applyNumberFormat="1" applyFont="1" applyAlignment="1">
      <alignment vertical="top"/>
    </xf>
    <xf numFmtId="167" fontId="10" fillId="0" borderId="0" xfId="0" applyNumberFormat="1" applyFont="1" applyFill="1" applyBorder="1" applyAlignment="1">
      <alignment horizontal="center"/>
    </xf>
    <xf numFmtId="164" fontId="0" fillId="0" borderId="3" xfId="1" applyNumberFormat="1" applyFont="1" applyBorder="1"/>
    <xf numFmtId="164" fontId="0" fillId="0" borderId="4" xfId="1" applyNumberFormat="1" applyFont="1" applyBorder="1"/>
    <xf numFmtId="41" fontId="0" fillId="12" borderId="3" xfId="0" applyNumberFormat="1" applyFill="1" applyBorder="1"/>
    <xf numFmtId="41" fontId="0" fillId="12" borderId="4" xfId="0" applyNumberFormat="1" applyFill="1" applyBorder="1"/>
    <xf numFmtId="41" fontId="0" fillId="12" borderId="5" xfId="0" applyNumberFormat="1" applyFill="1" applyBorder="1"/>
    <xf numFmtId="41" fontId="41" fillId="12" borderId="6" xfId="0" applyNumberFormat="1" applyFont="1" applyFill="1" applyBorder="1"/>
    <xf numFmtId="41" fontId="41" fillId="0" borderId="6" xfId="0" applyNumberFormat="1" applyFont="1" applyBorder="1"/>
    <xf numFmtId="41" fontId="0" fillId="0" borderId="3" xfId="0" applyNumberFormat="1" applyBorder="1"/>
    <xf numFmtId="167" fontId="0" fillId="0" borderId="4" xfId="0" applyBorder="1"/>
    <xf numFmtId="41" fontId="0" fillId="0" borderId="4" xfId="0" applyNumberFormat="1" applyBorder="1"/>
    <xf numFmtId="165" fontId="7" fillId="0" borderId="0" xfId="2" applyNumberFormat="1" applyFont="1" applyFill="1" applyAlignment="1">
      <alignment wrapText="1"/>
    </xf>
    <xf numFmtId="165" fontId="6" fillId="0" borderId="0" xfId="2" applyNumberFormat="1" applyFont="1" applyFill="1" applyBorder="1"/>
    <xf numFmtId="167" fontId="7" fillId="0" borderId="0" xfId="0" applyFont="1" applyAlignment="1">
      <alignment wrapText="1"/>
    </xf>
    <xf numFmtId="0" fontId="35" fillId="0" borderId="0" xfId="17" applyNumberFormat="1" applyFont="1" applyAlignment="1">
      <alignment horizontal="left" vertical="top" wrapText="1"/>
    </xf>
    <xf numFmtId="38" fontId="8" fillId="0" borderId="3" xfId="0" applyNumberFormat="1" applyFont="1" applyBorder="1" applyAlignment="1">
      <alignment horizontal="left" wrapText="1"/>
    </xf>
    <xf numFmtId="167" fontId="10" fillId="0" borderId="4" xfId="0" applyFont="1" applyFill="1" applyBorder="1" applyAlignment="1">
      <alignment wrapText="1"/>
    </xf>
    <xf numFmtId="165" fontId="6" fillId="0" borderId="4" xfId="2" applyNumberFormat="1" applyFont="1" applyFill="1" applyBorder="1"/>
    <xf numFmtId="168" fontId="7" fillId="0" borderId="4" xfId="0" applyNumberFormat="1" applyFont="1" applyFill="1" applyBorder="1"/>
    <xf numFmtId="167" fontId="12" fillId="0" borderId="0" xfId="0" applyNumberFormat="1" applyFont="1" applyFill="1" applyBorder="1" applyAlignment="1">
      <alignment wrapText="1"/>
    </xf>
    <xf numFmtId="164" fontId="0" fillId="0" borderId="4" xfId="1" applyNumberFormat="1" applyFont="1" applyFill="1" applyBorder="1"/>
    <xf numFmtId="164" fontId="0" fillId="0" borderId="3" xfId="1" applyNumberFormat="1" applyFont="1" applyFill="1" applyBorder="1"/>
    <xf numFmtId="41" fontId="41" fillId="0" borderId="6" xfId="0" applyNumberFormat="1" applyFont="1" applyFill="1" applyBorder="1"/>
    <xf numFmtId="164" fontId="7" fillId="0" borderId="16" xfId="1" applyNumberFormat="1" applyFont="1" applyFill="1" applyBorder="1" applyAlignment="1"/>
    <xf numFmtId="164" fontId="7" fillId="12" borderId="16" xfId="1" applyNumberFormat="1" applyFont="1" applyFill="1" applyBorder="1" applyAlignment="1"/>
    <xf numFmtId="164" fontId="7" fillId="12" borderId="16" xfId="1" applyNumberFormat="1" applyFont="1" applyFill="1" applyBorder="1" applyAlignment="1" applyProtection="1"/>
    <xf numFmtId="164" fontId="7" fillId="0" borderId="22" xfId="1" applyNumberFormat="1" applyFont="1" applyFill="1" applyBorder="1" applyAlignment="1"/>
    <xf numFmtId="164" fontId="7" fillId="0" borderId="0" xfId="0" applyNumberFormat="1" applyFont="1" applyAlignment="1"/>
    <xf numFmtId="168" fontId="0" fillId="0" borderId="0" xfId="0" applyNumberFormat="1" applyAlignment="1"/>
    <xf numFmtId="0" fontId="35" fillId="0" borderId="0" xfId="17" applyNumberFormat="1" applyFont="1" applyAlignment="1">
      <alignment horizontal="left" vertical="top" wrapText="1"/>
    </xf>
    <xf numFmtId="0" fontId="35" fillId="0" borderId="0" xfId="17" applyNumberFormat="1" applyFont="1" applyAlignment="1">
      <alignment horizontal="left" vertical="top" wrapText="1"/>
    </xf>
    <xf numFmtId="0" fontId="35" fillId="0" borderId="0" xfId="17" applyNumberFormat="1" applyFont="1" applyAlignment="1">
      <alignment horizontal="left" vertical="top" wrapText="1"/>
    </xf>
    <xf numFmtId="15" fontId="36" fillId="0" borderId="0" xfId="17" quotePrefix="1" applyNumberFormat="1" applyFont="1" applyFill="1"/>
    <xf numFmtId="15" fontId="31" fillId="0" borderId="0" xfId="17" quotePrefix="1" applyNumberFormat="1" applyFont="1" applyFill="1"/>
    <xf numFmtId="0" fontId="37" fillId="0" borderId="0" xfId="17" applyNumberFormat="1" applyFont="1" applyFill="1" applyProtection="1"/>
    <xf numFmtId="15" fontId="34" fillId="0" borderId="0" xfId="17" applyNumberFormat="1" applyFont="1" applyFill="1"/>
    <xf numFmtId="0" fontId="35" fillId="0" borderId="0" xfId="17" applyNumberFormat="1" applyFont="1" applyFill="1" applyAlignment="1">
      <alignment vertical="top"/>
    </xf>
    <xf numFmtId="0" fontId="35" fillId="0" borderId="0" xfId="17" applyNumberFormat="1" applyFont="1" applyFill="1" applyAlignment="1">
      <alignment horizontal="left" vertical="top" wrapText="1"/>
    </xf>
    <xf numFmtId="0" fontId="35" fillId="0" borderId="0" xfId="17" applyNumberFormat="1" applyFont="1" applyAlignment="1">
      <alignment horizontal="left" vertical="top" wrapText="1"/>
    </xf>
    <xf numFmtId="167" fontId="7" fillId="0" borderId="0" xfId="0" applyFont="1" applyAlignment="1">
      <alignment wrapText="1"/>
    </xf>
    <xf numFmtId="0" fontId="35" fillId="0" borderId="0" xfId="17" applyNumberFormat="1" applyFont="1" applyAlignment="1">
      <alignment horizontal="left" vertical="top" wrapText="1"/>
    </xf>
    <xf numFmtId="164" fontId="6" fillId="0" borderId="0" xfId="1" applyNumberFormat="1" applyFont="1" applyFill="1" applyBorder="1"/>
    <xf numFmtId="167" fontId="47" fillId="0" borderId="0" xfId="0" applyNumberFormat="1" applyFont="1" applyFill="1" applyAlignment="1">
      <alignment wrapText="1"/>
    </xf>
    <xf numFmtId="164" fontId="49" fillId="0" borderId="0" xfId="1" applyNumberFormat="1" applyFont="1" applyFill="1" applyBorder="1" applyAlignment="1">
      <alignment horizontal="center"/>
    </xf>
    <xf numFmtId="167" fontId="48" fillId="0" borderId="0" xfId="0" applyFont="1" applyFill="1" applyBorder="1" applyAlignment="1">
      <alignment wrapText="1"/>
    </xf>
    <xf numFmtId="164" fontId="48" fillId="0" borderId="0" xfId="1" applyNumberFormat="1" applyFont="1" applyFill="1" applyBorder="1"/>
    <xf numFmtId="164" fontId="27" fillId="0" borderId="0" xfId="1" applyNumberFormat="1" applyFont="1" applyFill="1" applyBorder="1"/>
    <xf numFmtId="167" fontId="49" fillId="0" borderId="0" xfId="0" applyFont="1" applyFill="1" applyBorder="1" applyAlignment="1">
      <alignment wrapText="1"/>
    </xf>
    <xf numFmtId="167" fontId="48" fillId="0" borderId="0" xfId="0" applyFont="1" applyFill="1" applyAlignment="1">
      <alignment wrapText="1"/>
    </xf>
    <xf numFmtId="43" fontId="48" fillId="0" borderId="0" xfId="1" applyFont="1" applyFill="1" applyAlignment="1">
      <alignment wrapText="1"/>
    </xf>
    <xf numFmtId="167" fontId="27" fillId="0" borderId="0" xfId="0" applyFont="1" applyFill="1" applyAlignment="1">
      <alignment wrapText="1"/>
    </xf>
    <xf numFmtId="38" fontId="48" fillId="0" borderId="0" xfId="0" applyNumberFormat="1" applyFont="1" applyFill="1" applyBorder="1" applyAlignment="1">
      <alignment horizontal="left" wrapText="1"/>
    </xf>
    <xf numFmtId="167" fontId="27" fillId="0" borderId="0" xfId="0" applyFont="1" applyFill="1" applyAlignment="1">
      <alignment horizontal="center" wrapText="1"/>
    </xf>
    <xf numFmtId="167" fontId="27" fillId="10" borderId="0" xfId="0" applyFont="1" applyFill="1" applyAlignment="1">
      <alignment horizontal="center" wrapText="1"/>
    </xf>
    <xf numFmtId="167" fontId="7" fillId="0" borderId="0" xfId="39" applyFont="1" applyFill="1" applyBorder="1" applyProtection="1"/>
    <xf numFmtId="164" fontId="6" fillId="0" borderId="0" xfId="0" applyNumberFormat="1" applyFont="1" applyFill="1" applyBorder="1"/>
    <xf numFmtId="164" fontId="7" fillId="0" borderId="0" xfId="39" applyNumberFormat="1" applyFont="1" applyFill="1" applyBorder="1" applyProtection="1"/>
    <xf numFmtId="43" fontId="6" fillId="0" borderId="0" xfId="1" applyFont="1" applyFill="1" applyBorder="1"/>
    <xf numFmtId="167" fontId="6" fillId="0" borderId="0" xfId="0" applyFont="1" applyFill="1" applyAlignment="1">
      <alignment horizontal="center" wrapText="1"/>
    </xf>
    <xf numFmtId="167" fontId="10" fillId="0" borderId="0" xfId="39" applyFont="1" applyFill="1" applyBorder="1" applyAlignment="1" applyProtection="1">
      <alignment horizontal="center"/>
    </xf>
    <xf numFmtId="164" fontId="6" fillId="0" borderId="0" xfId="1" applyNumberFormat="1" applyFont="1" applyFill="1" applyBorder="1" applyProtection="1">
      <protection locked="0"/>
    </xf>
    <xf numFmtId="164" fontId="7" fillId="0" borderId="0" xfId="1" applyNumberFormat="1" applyFont="1" applyFill="1" applyBorder="1" applyAlignment="1"/>
    <xf numFmtId="164" fontId="0" fillId="0" borderId="0" xfId="1" applyNumberFormat="1" applyFont="1" applyFill="1" applyBorder="1"/>
    <xf numFmtId="41" fontId="41" fillId="0" borderId="0" xfId="0" applyNumberFormat="1" applyFont="1" applyFill="1" applyBorder="1"/>
    <xf numFmtId="167" fontId="6" fillId="0" borderId="0" xfId="0" applyNumberFormat="1" applyFont="1" applyFill="1" applyAlignment="1">
      <alignment horizontal="center" wrapText="1"/>
    </xf>
    <xf numFmtId="167" fontId="27" fillId="10" borderId="0" xfId="0" applyNumberFormat="1" applyFont="1" applyFill="1" applyAlignment="1">
      <alignment horizontal="center"/>
    </xf>
    <xf numFmtId="164" fontId="7" fillId="0" borderId="1" xfId="1" applyNumberFormat="1" applyFont="1" applyBorder="1"/>
    <xf numFmtId="164" fontId="6" fillId="0" borderId="0" xfId="1" applyNumberFormat="1" applyFont="1"/>
    <xf numFmtId="165" fontId="7" fillId="0" borderId="0" xfId="2" applyNumberFormat="1" applyFont="1" applyFill="1" applyAlignment="1" applyProtection="1">
      <alignment horizontal="right"/>
    </xf>
    <xf numFmtId="165" fontId="35" fillId="0" borderId="0" xfId="2" applyNumberFormat="1" applyFont="1" applyFill="1" applyAlignment="1" applyProtection="1">
      <alignment horizontal="right"/>
    </xf>
    <xf numFmtId="164" fontId="7" fillId="0" borderId="0" xfId="1" applyNumberFormat="1" applyFont="1" applyFill="1"/>
    <xf numFmtId="167" fontId="46" fillId="10" borderId="0" xfId="0" applyFont="1" applyFill="1" applyAlignment="1">
      <alignment horizontal="center" wrapText="1"/>
    </xf>
    <xf numFmtId="167" fontId="6" fillId="11" borderId="0" xfId="0" applyFont="1" applyFill="1" applyAlignment="1">
      <alignment horizontal="center" wrapText="1"/>
    </xf>
    <xf numFmtId="164" fontId="27" fillId="10" borderId="0" xfId="1" applyNumberFormat="1" applyFont="1" applyFill="1" applyBorder="1" applyAlignment="1">
      <alignment horizontal="center" wrapText="1"/>
    </xf>
    <xf numFmtId="0" fontId="29" fillId="0" borderId="0" xfId="0" applyNumberFormat="1" applyFont="1" applyAlignment="1">
      <alignment wrapText="1"/>
    </xf>
    <xf numFmtId="167" fontId="0" fillId="0" borderId="0" xfId="0" applyAlignment="1">
      <alignment wrapText="1"/>
    </xf>
    <xf numFmtId="167" fontId="27" fillId="10" borderId="0" xfId="39" applyFont="1" applyFill="1" applyBorder="1" applyAlignment="1" applyProtection="1">
      <alignment horizontal="center"/>
    </xf>
    <xf numFmtId="168" fontId="27" fillId="10" borderId="0" xfId="0" applyNumberFormat="1" applyFont="1" applyFill="1" applyAlignment="1">
      <alignment horizontal="center"/>
    </xf>
    <xf numFmtId="168" fontId="6" fillId="11" borderId="0" xfId="0" applyNumberFormat="1" applyFont="1" applyFill="1" applyAlignment="1">
      <alignment horizontal="center"/>
    </xf>
    <xf numFmtId="167" fontId="27" fillId="10" borderId="0" xfId="0" applyNumberFormat="1" applyFont="1" applyFill="1" applyBorder="1" applyAlignment="1">
      <alignment horizontal="center" wrapText="1"/>
    </xf>
    <xf numFmtId="164" fontId="6" fillId="11" borderId="0" xfId="5" applyNumberFormat="1" applyFont="1" applyFill="1" applyBorder="1" applyAlignment="1">
      <alignment horizontal="center" wrapText="1"/>
    </xf>
    <xf numFmtId="0" fontId="35" fillId="0" borderId="0" xfId="17" applyNumberFormat="1" applyFont="1" applyAlignment="1" applyProtection="1">
      <alignment horizontal="left" vertical="top" wrapText="1"/>
    </xf>
    <xf numFmtId="0" fontId="35" fillId="0" borderId="0" xfId="17" applyNumberFormat="1" applyFont="1" applyAlignment="1">
      <alignment wrapText="1"/>
    </xf>
    <xf numFmtId="0" fontId="6" fillId="13" borderId="0" xfId="17" applyNumberFormat="1" applyFont="1" applyFill="1" applyAlignment="1" applyProtection="1">
      <alignment horizontal="center"/>
    </xf>
    <xf numFmtId="0" fontId="6" fillId="11" borderId="0" xfId="17" applyNumberFormat="1" applyFont="1" applyFill="1" applyAlignment="1" applyProtection="1">
      <alignment horizontal="center"/>
    </xf>
    <xf numFmtId="0" fontId="35" fillId="0" borderId="0" xfId="17" applyNumberFormat="1" applyFont="1" applyAlignment="1">
      <alignment horizontal="left" vertical="top" wrapText="1"/>
    </xf>
    <xf numFmtId="0" fontId="1" fillId="0" borderId="0" xfId="17" applyNumberFormat="1" applyFont="1" applyAlignment="1">
      <alignment horizontal="left" wrapText="1"/>
    </xf>
    <xf numFmtId="0" fontId="2" fillId="0" borderId="0" xfId="17" applyNumberFormat="1" applyFont="1" applyAlignment="1">
      <alignment horizontal="left" wrapText="1"/>
    </xf>
    <xf numFmtId="0" fontId="1" fillId="0" borderId="0" xfId="17" applyNumberFormat="1" applyFont="1" applyAlignment="1">
      <alignment horizontal="left"/>
    </xf>
    <xf numFmtId="0" fontId="2" fillId="0" borderId="0" xfId="17" applyNumberFormat="1" applyFont="1" applyAlignment="1">
      <alignment horizontal="left"/>
    </xf>
    <xf numFmtId="0" fontId="35" fillId="0" borderId="0" xfId="0" applyNumberFormat="1" applyFont="1" applyAlignment="1">
      <alignment wrapText="1"/>
    </xf>
    <xf numFmtId="167" fontId="7" fillId="0" borderId="0" xfId="0" applyFont="1" applyAlignment="1">
      <alignment wrapText="1"/>
    </xf>
    <xf numFmtId="0" fontId="7" fillId="0" borderId="0" xfId="17" applyNumberFormat="1" applyFont="1" applyAlignment="1" applyProtection="1">
      <alignment horizontal="left" vertical="top" wrapText="1"/>
    </xf>
    <xf numFmtId="0" fontId="7" fillId="0" borderId="0" xfId="17" applyNumberFormat="1" applyFont="1" applyFill="1" applyAlignment="1" applyProtection="1">
      <alignment horizontal="left" vertical="top" wrapText="1"/>
    </xf>
    <xf numFmtId="167" fontId="13" fillId="0" borderId="0" xfId="0" applyFont="1" applyAlignment="1">
      <alignment horizontal="left" wrapText="1"/>
    </xf>
    <xf numFmtId="167" fontId="6" fillId="11" borderId="0" xfId="0" applyNumberFormat="1" applyFont="1" applyFill="1" applyAlignment="1">
      <alignment horizontal="center" wrapText="1"/>
    </xf>
  </cellXfs>
  <cellStyles count="46">
    <cellStyle name="aaDoug Termed Employee" xfId="3" xr:uid="{00000000-0005-0000-0000-000000000000}"/>
    <cellStyle name="Calc Currency (0)" xfId="4" xr:uid="{00000000-0005-0000-0000-000001000000}"/>
    <cellStyle name="Comma" xfId="1" builtinId="3"/>
    <cellStyle name="Comma 2" xfId="5" xr:uid="{00000000-0005-0000-0000-000003000000}"/>
    <cellStyle name="Comma0" xfId="6" xr:uid="{00000000-0005-0000-0000-000004000000}"/>
    <cellStyle name="Currency" xfId="37" builtinId="4"/>
    <cellStyle name="Currency 2" xfId="7" xr:uid="{00000000-0005-0000-0000-000006000000}"/>
    <cellStyle name="Currency 3" xfId="41" xr:uid="{00000000-0005-0000-0000-000007000000}"/>
    <cellStyle name="Currency 4" xfId="44" xr:uid="{00000000-0005-0000-0000-000008000000}"/>
    <cellStyle name="Currency0" xfId="8" xr:uid="{00000000-0005-0000-0000-000009000000}"/>
    <cellStyle name="Days" xfId="9" xr:uid="{00000000-0005-0000-0000-00000A000000}"/>
    <cellStyle name="Doug Termed Employee" xfId="10" xr:uid="{00000000-0005-0000-0000-00000B000000}"/>
    <cellStyle name="E&amp;Y House" xfId="11" xr:uid="{00000000-0005-0000-0000-00000C000000}"/>
    <cellStyle name="Euro" xfId="12" xr:uid="{00000000-0005-0000-0000-00000D000000}"/>
    <cellStyle name="G10" xfId="13" xr:uid="{00000000-0005-0000-0000-00000E000000}"/>
    <cellStyle name="Header1" xfId="14" xr:uid="{00000000-0005-0000-0000-00000F000000}"/>
    <cellStyle name="Header2" xfId="15" xr:uid="{00000000-0005-0000-0000-000010000000}"/>
    <cellStyle name="Normal" xfId="0" builtinId="0"/>
    <cellStyle name="Normal 2" xfId="16" xr:uid="{00000000-0005-0000-0000-000012000000}"/>
    <cellStyle name="Normal 3" xfId="17" xr:uid="{00000000-0005-0000-0000-000013000000}"/>
    <cellStyle name="Normal 4" xfId="39" xr:uid="{00000000-0005-0000-0000-000014000000}"/>
    <cellStyle name="Normal 5" xfId="40" xr:uid="{00000000-0005-0000-0000-000015000000}"/>
    <cellStyle name="Normal 52" xfId="38" xr:uid="{00000000-0005-0000-0000-000016000000}"/>
    <cellStyle name="Normal 6" xfId="43" xr:uid="{00000000-0005-0000-0000-000017000000}"/>
    <cellStyle name="Percent" xfId="2" builtinId="5"/>
    <cellStyle name="Percent 2" xfId="18" xr:uid="{00000000-0005-0000-0000-000019000000}"/>
    <cellStyle name="Percent 3" xfId="42" xr:uid="{00000000-0005-0000-0000-00001A000000}"/>
    <cellStyle name="Percent 4" xfId="45" xr:uid="{00000000-0005-0000-0000-00001B000000}"/>
    <cellStyle name="SAPBEXaggData" xfId="19" xr:uid="{00000000-0005-0000-0000-00001C000000}"/>
    <cellStyle name="SAPBEXaggDataEmph" xfId="20" xr:uid="{00000000-0005-0000-0000-00001D000000}"/>
    <cellStyle name="SAPBEXaggItemX" xfId="21" xr:uid="{00000000-0005-0000-0000-00001E000000}"/>
    <cellStyle name="SAPBEXchaText" xfId="22" xr:uid="{00000000-0005-0000-0000-00001F000000}"/>
    <cellStyle name="SAPBEXformats" xfId="23" xr:uid="{00000000-0005-0000-0000-000020000000}"/>
    <cellStyle name="SAPBEXHLevel0" xfId="24" xr:uid="{00000000-0005-0000-0000-000021000000}"/>
    <cellStyle name="SAPBEXHLevel1X" xfId="25" xr:uid="{00000000-0005-0000-0000-000022000000}"/>
    <cellStyle name="SAPBEXHLevel2X" xfId="26" xr:uid="{00000000-0005-0000-0000-000023000000}"/>
    <cellStyle name="SAPBEXstdData" xfId="27" xr:uid="{00000000-0005-0000-0000-000024000000}"/>
    <cellStyle name="SAPBEXstdDataEmph" xfId="28" xr:uid="{00000000-0005-0000-0000-000025000000}"/>
    <cellStyle name="SAPBEXstdItem" xfId="29" xr:uid="{00000000-0005-0000-0000-000026000000}"/>
    <cellStyle name="SAPBEXstdItemX" xfId="30" xr:uid="{00000000-0005-0000-0000-000027000000}"/>
    <cellStyle name="Standard_Tabelle1" xfId="31" xr:uid="{00000000-0005-0000-0000-000028000000}"/>
    <cellStyle name="STYLE1" xfId="32" xr:uid="{00000000-0005-0000-0000-000029000000}"/>
    <cellStyle name="STYLE2" xfId="33" xr:uid="{00000000-0005-0000-0000-00002A000000}"/>
    <cellStyle name="STYLE3" xfId="34" xr:uid="{00000000-0005-0000-0000-00002B000000}"/>
    <cellStyle name="STYLE4" xfId="35" xr:uid="{00000000-0005-0000-0000-00002C000000}"/>
    <cellStyle name="STYLE5" xfId="36" xr:uid="{00000000-0005-0000-0000-00002D000000}"/>
  </cellStyles>
  <dxfs count="0"/>
  <tableStyles count="0" defaultTableStyle="TableStyleMedium9" defaultPivotStyle="PivotStyleLight16"/>
  <colors>
    <mruColors>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ta\Corporate%20Reporting%20&amp;%20Assurance\01.%20External%20Reporting\7.%20F2012\3.%2010%20Q%20March%2031\Press%20Release\Cheat%20Sheet\Q3FY12%20Cheat%20Sheet%20R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WINNT\Profiles\jmccrack\Desktop\Board%20Report%20-%20December%2099%20copy.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TEMP\we%20July%2014%202000%20-%20iRIMS%20PS%20Forecas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WINNT\Profiles\jmccrack\Desktop\Board%20Report%20-%20December%2099%20copy.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PR\PR%20Entries%20IXO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windows\TEMP\OTME_Sales_Status_Report_v1-Q2-00_(Consolidate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cw-4\VOL1\Fas\VALUATI0\CLIENTS\P\Philip%20Services%20Corp\September%2099%20files\Report\Philip%20model%20latest%20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I:\Consolidation\Consolidation%20Folders%20-%202000%20Calendar%20Year\04%20April%202000%20Consolidation%20Folder\WINDOWS\TEMP\Management%20Reports%20-%20November%209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G:\WINNT\Profiles\eainsley\Temporary%20Internet%20Files\OLK29\unzipped\user%20conf%20budget%20draft%202000%20attendees%20May%2015\TEMP\TEMP\VVIFDQJ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TEMP\Q1%20accrual%20and%20J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WINDOWS\TEMP\Management%20Reports%20-%20November%20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Eigene%20Dateien\Budgets%20&amp;%20Revenue\Forecast%20and%20Actuals\Q1%2000\10-8-99\DACH-%20990707.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TEMP\Q3%20F2000%20Utilization%20Analysi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G:\TEMP\MMR%20Report%20Q3%20YTD%202002%20working%20paper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market%20model%20no%20growt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G:\DOCUME~1\nsandow\LOCALS~1\Temp\TEMP\TEMP\TEMP\WINDOWS\Temporary%20Internet%20Files\OLKF292\OTME_Sales_Status_Report_v1-Q2-00_(Consolidate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G:\TEMP\Management%20Reports%20-%20November%2099.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G:\Documents%20and%20Settings\mtague\My%20Documents\UK%20PS%20Schedule%20FY02%20Q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G:\TEMP\Delinking\Q1_F2002_Revenue_to_D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G:\DOCUME~1\nsandow\LOCALS~1\Temp\TEMP\TEMP\TEMP\https:\intranet.opentext.com\intranet\livelink.exe\13845306\bob_Net\Support\Actual\00_01\fcast%20q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G:\windows\TEMP\TEMP\My%20Documents\2000\audit\Trial%20Balance%20Detail%20FY200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Genesis\St.%20Lawrence\Model%20Lates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TEMP\Management%20Reports%20-%20November%209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pmg-canada\.CCW-4_VOL1.ccw.site.gta.kpmg\Fas\VALUATI0\CLIENTS\G\Grand%20Met\1999%20Valuation\Models\france%20model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Genesis\St.%20Lawrence\integrated%20mode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WINNT\Profiles\eainsley\Temporary%20Internet%20Files\OLK29\unzipped\user%20conf%20budget%20Tom%20Draft%20June%202\windows\TEMP\TEMP\VVIFDQJ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cw-4\VOL1\Fas\VALUATI0\CLIENTS\P\Philip%20Services%20Corp\September%2099%20files\mode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w-4\VOL1\windows\TEMP\actmedia%20model%20May%20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cw-4\VOL1\Fas\VALUATI0\CLIENTS\P\Poczo\February%2029,%202000%20report\Feb%2029,%202000%20model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WINDOWS\TEMP\Valuation%20Model%20v1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tt-master\VOL1\FAS\VALUATION%20SERVICES%20PRACTICE\Confidential\WorldHeart\Valuation%20Model\WorldHeart%20Conexant%20v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2 Income Statement WP"/>
      <sheetName val="Cheat Sheet"/>
      <sheetName val="Q3FY12 Cheat Sheet R0"/>
    </sheetNames>
    <definedNames>
      <definedName name="_8Cost_Module_.Cost" refersTo="#REF!"/>
    </definedNames>
    <sheetDataSet>
      <sheetData sheetId="0" refreshError="1"/>
      <sheetData sheetId="1" refreshError="1"/>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1A"/>
      <sheetName val="MR001B"/>
      <sheetName val="MR002A"/>
      <sheetName val="MR002B"/>
      <sheetName val="MR003A"/>
      <sheetName val="MR003B"/>
      <sheetName val="MR004A"/>
      <sheetName val="MR004B"/>
      <sheetName val="MR005A"/>
      <sheetName val="MR005B"/>
      <sheetName val="MR006A"/>
      <sheetName val="MR006B"/>
      <sheetName val="MR007"/>
      <sheetName val="BR008 P&amp;L Overview"/>
      <sheetName val="BR010 License"/>
      <sheetName val="BR011 PS Revenue"/>
      <sheetName val="MR012 PS Perform"/>
      <sheetName val="MR013 PS Perform AUS"/>
      <sheetName val="B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1 WORLDWIDE TOTAL"/>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WPA_Assu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ources"/>
      <sheetName val="engagements"/>
      <sheetName val="schedule"/>
      <sheetName val="revenue forecast"/>
      <sheetName val="utilization forecast"/>
      <sheetName val="MR012 PS Perform"/>
    </sheetNames>
    <sheetDataSet>
      <sheetData sheetId="0" refreshError="1">
        <row r="4">
          <cell r="A4" t="str">
            <v>Akhtar Manek</v>
          </cell>
        </row>
        <row r="5">
          <cell r="A5" t="str">
            <v>Alan Martin</v>
          </cell>
        </row>
        <row r="6">
          <cell r="A6" t="str">
            <v>Alan Owler</v>
          </cell>
        </row>
        <row r="7">
          <cell r="A7" t="str">
            <v>Alex Sharpe</v>
          </cell>
        </row>
        <row r="8">
          <cell r="A8" t="str">
            <v>Ali Saleh</v>
          </cell>
        </row>
        <row r="9">
          <cell r="A9" t="str">
            <v>Bao Ha</v>
          </cell>
        </row>
        <row r="10">
          <cell r="A10" t="str">
            <v>Beau                Radloff</v>
          </cell>
        </row>
        <row r="11">
          <cell r="A11" t="str">
            <v>Bernard</v>
          </cell>
        </row>
        <row r="12">
          <cell r="A12" t="str">
            <v>Bhupinder Singh</v>
          </cell>
        </row>
        <row r="13">
          <cell r="A13" t="str">
            <v>Bob  Roy</v>
          </cell>
        </row>
        <row r="14">
          <cell r="A14" t="str">
            <v>Bob Coxe</v>
          </cell>
        </row>
        <row r="15">
          <cell r="A15" t="str">
            <v>Bob McMillan</v>
          </cell>
        </row>
        <row r="16">
          <cell r="A16" t="str">
            <v>Brad Mazurek</v>
          </cell>
        </row>
        <row r="17">
          <cell r="A17" t="str">
            <v>Brian MacMillan</v>
          </cell>
        </row>
        <row r="18">
          <cell r="A18" t="str">
            <v>Chris Mrockowski</v>
          </cell>
        </row>
        <row r="19">
          <cell r="A19" t="str">
            <v>Chuck Burnside</v>
          </cell>
        </row>
        <row r="20">
          <cell r="A20" t="str">
            <v>Claude</v>
          </cell>
        </row>
        <row r="21">
          <cell r="A21" t="str">
            <v>Colin Sim</v>
          </cell>
        </row>
        <row r="22">
          <cell r="A22" t="str">
            <v>D. West</v>
          </cell>
        </row>
        <row r="23">
          <cell r="A23" t="str">
            <v>Dale Baker</v>
          </cell>
        </row>
        <row r="24">
          <cell r="A24" t="str">
            <v>Dan Pidverbny</v>
          </cell>
        </row>
        <row r="25">
          <cell r="A25" t="str">
            <v>Dave Marajh</v>
          </cell>
        </row>
        <row r="26">
          <cell r="A26" t="str">
            <v>Dave Moore</v>
          </cell>
        </row>
        <row r="27">
          <cell r="A27" t="str">
            <v>David Barker</v>
          </cell>
        </row>
        <row r="28">
          <cell r="A28" t="str">
            <v>David Caughell</v>
          </cell>
        </row>
        <row r="29">
          <cell r="A29" t="str">
            <v>David Gerhardt</v>
          </cell>
        </row>
        <row r="30">
          <cell r="A30" t="str">
            <v>David Slater</v>
          </cell>
        </row>
        <row r="31">
          <cell r="A31" t="str">
            <v>Dennis Dove</v>
          </cell>
        </row>
        <row r="32">
          <cell r="A32" t="str">
            <v>Derek Millar</v>
          </cell>
        </row>
        <row r="33">
          <cell r="A33" t="str">
            <v>Don Champion</v>
          </cell>
        </row>
        <row r="34">
          <cell r="A34" t="str">
            <v>Eric Winter</v>
          </cell>
        </row>
        <row r="35">
          <cell r="A35" t="str">
            <v>Fabian Searwar</v>
          </cell>
        </row>
        <row r="36">
          <cell r="A36" t="str">
            <v>Fang</v>
          </cell>
        </row>
        <row r="37">
          <cell r="A37" t="str">
            <v>Fred Rego</v>
          </cell>
        </row>
        <row r="38">
          <cell r="A38" t="str">
            <v>Gerald Kukko</v>
          </cell>
        </row>
        <row r="39">
          <cell r="A39" t="str">
            <v>Glenn Stoddart</v>
          </cell>
        </row>
        <row r="40">
          <cell r="A40" t="str">
            <v>Greg Mullins</v>
          </cell>
        </row>
        <row r="41">
          <cell r="A41" t="str">
            <v>Greg Worden</v>
          </cell>
        </row>
        <row r="42">
          <cell r="A42" t="str">
            <v>Heather Rankin</v>
          </cell>
        </row>
        <row r="43">
          <cell r="A43" t="str">
            <v>Howard Pell</v>
          </cell>
        </row>
        <row r="44">
          <cell r="A44" t="str">
            <v>Jean Marc Trempe</v>
          </cell>
        </row>
        <row r="45">
          <cell r="A45" t="str">
            <v>Jeremy Squires</v>
          </cell>
        </row>
        <row r="46">
          <cell r="A46" t="str">
            <v>Jim Bates</v>
          </cell>
        </row>
        <row r="47">
          <cell r="A47" t="str">
            <v>Joe Davidson</v>
          </cell>
        </row>
        <row r="48">
          <cell r="A48" t="str">
            <v>Joe Golner</v>
          </cell>
        </row>
        <row r="49">
          <cell r="A49" t="str">
            <v>John Creery</v>
          </cell>
        </row>
        <row r="50">
          <cell r="A50" t="str">
            <v>Jordan Langelier</v>
          </cell>
        </row>
        <row r="51">
          <cell r="A51" t="str">
            <v>Joseph Michael</v>
          </cell>
        </row>
        <row r="52">
          <cell r="A52" t="str">
            <v>Kathy Mortimer</v>
          </cell>
        </row>
        <row r="53">
          <cell r="A53" t="str">
            <v>Ken Lee</v>
          </cell>
        </row>
        <row r="54">
          <cell r="A54" t="str">
            <v>Kevin Froese</v>
          </cell>
        </row>
        <row r="55">
          <cell r="A55" t="str">
            <v>Kip Keidel</v>
          </cell>
        </row>
        <row r="56">
          <cell r="A56" t="str">
            <v>Kris van der Starren</v>
          </cell>
        </row>
        <row r="57">
          <cell r="A57" t="str">
            <v>Kristine Baldwin</v>
          </cell>
        </row>
        <row r="58">
          <cell r="A58" t="str">
            <v>Larsen</v>
          </cell>
        </row>
        <row r="59">
          <cell r="A59" t="str">
            <v>Lee Kennedy</v>
          </cell>
        </row>
        <row r="60">
          <cell r="A60" t="str">
            <v>Lee Turpin</v>
          </cell>
        </row>
        <row r="61">
          <cell r="A61" t="str">
            <v>Les Perley</v>
          </cell>
        </row>
        <row r="62">
          <cell r="A62" t="str">
            <v>Louise Fournier</v>
          </cell>
        </row>
        <row r="63">
          <cell r="A63" t="str">
            <v>M. Eldredge</v>
          </cell>
        </row>
        <row r="64">
          <cell r="A64" t="str">
            <v>M. Spivey</v>
          </cell>
        </row>
        <row r="65">
          <cell r="A65" t="str">
            <v>Marc Stewart</v>
          </cell>
        </row>
        <row r="66">
          <cell r="A66" t="str">
            <v>Marek Hrubesz</v>
          </cell>
        </row>
        <row r="67">
          <cell r="A67" t="str">
            <v>Mark Lauer</v>
          </cell>
        </row>
        <row r="68">
          <cell r="A68" t="str">
            <v>Martin Scott</v>
          </cell>
        </row>
        <row r="69">
          <cell r="A69" t="str">
            <v>Michel Jolicoeur</v>
          </cell>
        </row>
        <row r="70">
          <cell r="A70" t="str">
            <v>Michael Jones</v>
          </cell>
        </row>
        <row r="71">
          <cell r="A71" t="str">
            <v>Michael Wu</v>
          </cell>
        </row>
        <row r="72">
          <cell r="A72" t="str">
            <v>Mike Hogan</v>
          </cell>
        </row>
        <row r="73">
          <cell r="A73" t="str">
            <v>Mike Martinet</v>
          </cell>
        </row>
        <row r="74">
          <cell r="A74" t="str">
            <v>Nicholas Oddson</v>
          </cell>
        </row>
        <row r="75">
          <cell r="A75" t="str">
            <v>Pam Jones</v>
          </cell>
        </row>
        <row r="76">
          <cell r="A76" t="str">
            <v>Pam Walthour</v>
          </cell>
        </row>
        <row r="77">
          <cell r="A77" t="str">
            <v>Patrick Houle</v>
          </cell>
        </row>
        <row r="78">
          <cell r="A78" t="str">
            <v>Patrick Quittle</v>
          </cell>
        </row>
        <row r="79">
          <cell r="A79" t="str">
            <v>Paul Eddie</v>
          </cell>
        </row>
        <row r="80">
          <cell r="A80" t="str">
            <v>Paul Galczynski</v>
          </cell>
        </row>
        <row r="81">
          <cell r="A81" t="str">
            <v>Paul O'Hagan</v>
          </cell>
        </row>
        <row r="82">
          <cell r="A82" t="str">
            <v>Peter Bomberg</v>
          </cell>
        </row>
        <row r="83">
          <cell r="A83" t="str">
            <v>Peter Lauter</v>
          </cell>
        </row>
        <row r="84">
          <cell r="A84" t="str">
            <v>Pierre Castricum</v>
          </cell>
        </row>
        <row r="85">
          <cell r="A85" t="str">
            <v>Pratibha Hay</v>
          </cell>
        </row>
        <row r="86">
          <cell r="A86" t="str">
            <v>Ramnarine Etwaroo</v>
          </cell>
        </row>
        <row r="87">
          <cell r="A87" t="str">
            <v>Randy Baird</v>
          </cell>
        </row>
        <row r="88">
          <cell r="A88" t="str">
            <v>Richard Piotrowski</v>
          </cell>
        </row>
        <row r="89">
          <cell r="A89" t="str">
            <v>Robert Grant</v>
          </cell>
        </row>
        <row r="90">
          <cell r="A90" t="str">
            <v>Robert Hunt</v>
          </cell>
        </row>
        <row r="91">
          <cell r="A91" t="str">
            <v>Robert Morrisey</v>
          </cell>
        </row>
        <row r="92">
          <cell r="A92" t="str">
            <v>Roger Burke</v>
          </cell>
        </row>
        <row r="93">
          <cell r="A93" t="str">
            <v>Ryan Sweet</v>
          </cell>
        </row>
        <row r="94">
          <cell r="A94" t="str">
            <v>Sam Bilbrey</v>
          </cell>
        </row>
        <row r="95">
          <cell r="A95" t="str">
            <v>Scott Costanzo</v>
          </cell>
        </row>
        <row r="96">
          <cell r="A96" t="str">
            <v>Sergio Falcone</v>
          </cell>
        </row>
        <row r="97">
          <cell r="A97" t="str">
            <v>Shawn Grant</v>
          </cell>
        </row>
        <row r="98">
          <cell r="A98" t="str">
            <v>Simon Tomlinson</v>
          </cell>
        </row>
        <row r="99">
          <cell r="A99" t="str">
            <v>Simon Wickes</v>
          </cell>
        </row>
        <row r="100">
          <cell r="A100" t="str">
            <v>Skip Hollowell</v>
          </cell>
        </row>
        <row r="101">
          <cell r="A101" t="str">
            <v>Steve Bertone</v>
          </cell>
        </row>
        <row r="102">
          <cell r="A102" t="str">
            <v>Ted Parkinson</v>
          </cell>
        </row>
        <row r="103">
          <cell r="A103" t="str">
            <v>Tim Bangert</v>
          </cell>
        </row>
        <row r="104">
          <cell r="A104" t="str">
            <v>Tracy Blackwell</v>
          </cell>
        </row>
        <row r="105">
          <cell r="A105" t="str">
            <v>Trevor Smith</v>
          </cell>
        </row>
        <row r="106">
          <cell r="A106" t="str">
            <v>Tyler Lawton</v>
          </cell>
        </row>
        <row r="107">
          <cell r="A107" t="str">
            <v>Victor W. von Buchstab</v>
          </cell>
        </row>
        <row r="108">
          <cell r="A108" t="str">
            <v>Weihong Huang</v>
          </cell>
        </row>
        <row r="109">
          <cell r="A109" t="str">
            <v>William Linn</v>
          </cell>
        </row>
        <row r="110">
          <cell r="A110" t="str">
            <v>Winston Huang</v>
          </cell>
        </row>
        <row r="111">
          <cell r="A111" t="str">
            <v>Alex Kowalenko</v>
          </cell>
        </row>
        <row r="112">
          <cell r="A112" t="str">
            <v>Martin Zweig</v>
          </cell>
        </row>
        <row r="113">
          <cell r="A113" t="str">
            <v>Dan Lajoie</v>
          </cell>
        </row>
        <row r="114">
          <cell r="A114" t="str">
            <v>Bob De Garmo</v>
          </cell>
        </row>
        <row r="115">
          <cell r="A115" t="str">
            <v>Pamela Dingle</v>
          </cell>
        </row>
        <row r="116">
          <cell r="A116" t="str">
            <v>Robert Morrison</v>
          </cell>
        </row>
        <row r="117">
          <cell r="A117" t="str">
            <v>Madga Gawrone</v>
          </cell>
        </row>
        <row r="118">
          <cell r="A118" t="str">
            <v>Carl Jakubowski</v>
          </cell>
        </row>
        <row r="119">
          <cell r="A119" t="str">
            <v>Francois Beaupe</v>
          </cell>
        </row>
        <row r="120">
          <cell r="A120" t="str">
            <v>Suzanne Powell</v>
          </cell>
        </row>
        <row r="121">
          <cell r="A121" t="str">
            <v>David Forbes</v>
          </cell>
        </row>
        <row r="122">
          <cell r="A122" t="str">
            <v>Daniel Huang</v>
          </cell>
        </row>
        <row r="123">
          <cell r="A123" t="str">
            <v>Scott Downing</v>
          </cell>
        </row>
        <row r="124">
          <cell r="A124" t="str">
            <v>Qing Huang</v>
          </cell>
        </row>
        <row r="125">
          <cell r="A125" t="str">
            <v>Keith A Cunningham</v>
          </cell>
        </row>
        <row r="126">
          <cell r="A126" t="str">
            <v>Mareka Ducharme</v>
          </cell>
        </row>
        <row r="127">
          <cell r="A127" t="str">
            <v>Jason Shell</v>
          </cell>
        </row>
      </sheetData>
      <sheetData sheetId="1" refreshError="1">
        <row r="3">
          <cell r="E3" t="str">
            <v>Status</v>
          </cell>
          <cell r="F3" t="str">
            <v>SalesRegion</v>
          </cell>
          <cell r="G3" t="str">
            <v>SalesPerson</v>
          </cell>
          <cell r="J3" t="str">
            <v>USD Daily Rate</v>
          </cell>
        </row>
        <row r="4">
          <cell r="A4" t="str">
            <v>Antares ; Contract: F41622-00-M-K077</v>
          </cell>
          <cell r="B4" t="str">
            <v>Antares</v>
          </cell>
          <cell r="C4" t="str">
            <v>Contract: F41622-00-M-K077</v>
          </cell>
          <cell r="D4"/>
          <cell r="E4" t="str">
            <v>booked</v>
          </cell>
          <cell r="F4"/>
          <cell r="G4" t="str">
            <v>Robert Skanes</v>
          </cell>
          <cell r="H4">
            <v>12000</v>
          </cell>
          <cell r="I4">
            <v>7800</v>
          </cell>
          <cell r="J4">
            <v>1200</v>
          </cell>
        </row>
        <row r="5">
          <cell r="A5" t="str">
            <v>Burlington Northern Santa Fe ; RM Implementation</v>
          </cell>
          <cell r="B5" t="str">
            <v>Burlington Northern Santa Fe</v>
          </cell>
          <cell r="C5" t="str">
            <v>Letter of Engagement 06/02/2000</v>
          </cell>
          <cell r="D5" t="str">
            <v>RM Implementation</v>
          </cell>
          <cell r="E5" t="str">
            <v>booked</v>
          </cell>
          <cell r="F5"/>
          <cell r="G5" t="str">
            <v>Laurie Murphy</v>
          </cell>
          <cell r="H5">
            <v>37500</v>
          </cell>
          <cell r="I5">
            <v>31250</v>
          </cell>
          <cell r="J5">
            <v>1250</v>
          </cell>
        </row>
        <row r="6">
          <cell r="A6" t="str">
            <v>Cablevision ; Amendment signed 04/18/2000</v>
          </cell>
          <cell r="B6" t="str">
            <v>Cablevision</v>
          </cell>
          <cell r="C6" t="str">
            <v>Amendment signed 04/18/2000</v>
          </cell>
          <cell r="D6"/>
          <cell r="E6" t="str">
            <v>booked</v>
          </cell>
          <cell r="F6"/>
          <cell r="G6" t="str">
            <v>Kristine Haselsteiner</v>
          </cell>
          <cell r="H6">
            <v>18800</v>
          </cell>
          <cell r="I6">
            <v>0</v>
          </cell>
          <cell r="J6">
            <v>0</v>
          </cell>
        </row>
        <row r="7">
          <cell r="A7" t="str">
            <v>Canada Customs &amp; Revenue Agency ; LOE Signed 04/11/2000</v>
          </cell>
          <cell r="B7" t="str">
            <v>Canada Customs &amp; Revenue Agency</v>
          </cell>
          <cell r="C7" t="str">
            <v>LOE Signed 04/11/2000</v>
          </cell>
          <cell r="D7"/>
          <cell r="E7" t="str">
            <v>booked</v>
          </cell>
          <cell r="F7"/>
          <cell r="G7" t="str">
            <v>Cory Ottier</v>
          </cell>
          <cell r="H7">
            <v>1866.6666666666667</v>
          </cell>
          <cell r="I7">
            <v>1866.6666666666667</v>
          </cell>
          <cell r="J7">
            <v>933.33333333333337</v>
          </cell>
        </row>
        <row r="8">
          <cell r="A8" t="str">
            <v>Canadian Deposit Insurance ; Install</v>
          </cell>
          <cell r="B8" t="str">
            <v>Canadian Deposit Insurance</v>
          </cell>
          <cell r="C8" t="str">
            <v>Letter of Engagement 06/27/2000</v>
          </cell>
          <cell r="D8" t="str">
            <v>Install</v>
          </cell>
          <cell r="E8" t="str">
            <v>booked</v>
          </cell>
          <cell r="F8"/>
          <cell r="G8" t="str">
            <v>Cory Ottier</v>
          </cell>
          <cell r="H8">
            <v>4666.666666666667</v>
          </cell>
          <cell r="I8">
            <v>4666.666666666667</v>
          </cell>
          <cell r="J8">
            <v>933.33333333333337</v>
          </cell>
        </row>
        <row r="9">
          <cell r="A9" t="str">
            <v>CGI Info Sys &amp; Mgmt Consultants ; Letter of Engagement 06/26/2000</v>
          </cell>
          <cell r="B9" t="str">
            <v>CGI Info Sys &amp; Mgmt Consultants</v>
          </cell>
          <cell r="C9" t="str">
            <v>Letter of Engagement 06/26/2000</v>
          </cell>
          <cell r="D9"/>
          <cell r="E9" t="str">
            <v>booked</v>
          </cell>
          <cell r="F9"/>
          <cell r="G9" t="str">
            <v>Sally Plows</v>
          </cell>
          <cell r="H9">
            <v>5600</v>
          </cell>
          <cell r="I9">
            <v>0</v>
          </cell>
          <cell r="J9">
            <v>933.33333333333337</v>
          </cell>
        </row>
        <row r="10">
          <cell r="A10" t="str">
            <v>Citizenship &amp; Immigration Canada ; Upgrade</v>
          </cell>
          <cell r="B10" t="str">
            <v>Citizenship &amp; Immigration Canada</v>
          </cell>
          <cell r="C10" t="str">
            <v>Letter of Engagement 06/12/2000</v>
          </cell>
          <cell r="D10" t="str">
            <v>Upgrade</v>
          </cell>
          <cell r="E10" t="str">
            <v>booked</v>
          </cell>
          <cell r="F10"/>
          <cell r="G10" t="str">
            <v>Cory Ottier</v>
          </cell>
          <cell r="H10">
            <v>4666.666666666667</v>
          </cell>
          <cell r="I10">
            <v>4666.666666666667</v>
          </cell>
          <cell r="J10">
            <v>933.33333333333337</v>
          </cell>
        </row>
        <row r="11">
          <cell r="A11" t="str">
            <v>Conoco ; Labels and Reports</v>
          </cell>
          <cell r="B11" t="str">
            <v>Conoco</v>
          </cell>
          <cell r="C11" t="str">
            <v>Letter of Engagement 06/23/2000</v>
          </cell>
          <cell r="D11" t="str">
            <v>Labels and Reports</v>
          </cell>
          <cell r="E11" t="str">
            <v>booked</v>
          </cell>
          <cell r="F11"/>
          <cell r="G11" t="str">
            <v>Laurie Murphy</v>
          </cell>
          <cell r="H11">
            <v>15000</v>
          </cell>
          <cell r="I11">
            <v>5625</v>
          </cell>
          <cell r="J11">
            <v>1250</v>
          </cell>
        </row>
        <row r="12">
          <cell r="A12" t="str">
            <v>Conoco ; Pilot Support</v>
          </cell>
          <cell r="B12" t="str">
            <v>Conoco</v>
          </cell>
          <cell r="C12" t="str">
            <v>Master Agreement</v>
          </cell>
          <cell r="D12" t="str">
            <v>Pilot Support</v>
          </cell>
          <cell r="E12" t="str">
            <v>booked</v>
          </cell>
          <cell r="F12"/>
          <cell r="G12" t="str">
            <v>Laurie Murphy</v>
          </cell>
          <cell r="H12">
            <v>12500</v>
          </cell>
          <cell r="I12">
            <v>0</v>
          </cell>
          <cell r="J12">
            <v>1250</v>
          </cell>
        </row>
        <row r="13">
          <cell r="A13" t="str">
            <v>Conoco ; Rollout support</v>
          </cell>
          <cell r="B13" t="str">
            <v>Conoco</v>
          </cell>
          <cell r="C13" t="str">
            <v>Master Agreement</v>
          </cell>
          <cell r="D13" t="str">
            <v>Rollout support</v>
          </cell>
          <cell r="E13" t="str">
            <v>booked</v>
          </cell>
          <cell r="F13"/>
          <cell r="G13" t="str">
            <v>Laurie Murphy</v>
          </cell>
          <cell r="H13">
            <v>6250</v>
          </cell>
          <cell r="I13">
            <v>-3876</v>
          </cell>
          <cell r="J13">
            <v>1328</v>
          </cell>
        </row>
        <row r="14">
          <cell r="A14" t="str">
            <v>Corridor Consulting ; 1017</v>
          </cell>
          <cell r="B14" t="str">
            <v>Corridor Consulting</v>
          </cell>
          <cell r="C14" t="str">
            <v>1017</v>
          </cell>
          <cell r="D14"/>
          <cell r="E14" t="str">
            <v>booked</v>
          </cell>
          <cell r="F14"/>
          <cell r="G14" t="str">
            <v>Kristine Haselsteiner</v>
          </cell>
          <cell r="H14">
            <v>94000</v>
          </cell>
          <cell r="I14">
            <v>65125</v>
          </cell>
          <cell r="J14">
            <v>1050</v>
          </cell>
        </row>
        <row r="15">
          <cell r="A15" t="str">
            <v>Corridor Consulting ; 1029</v>
          </cell>
          <cell r="B15" t="str">
            <v>Corridor Consulting</v>
          </cell>
          <cell r="C15" t="str">
            <v>1029</v>
          </cell>
          <cell r="D15"/>
          <cell r="E15" t="str">
            <v>booked</v>
          </cell>
          <cell r="F15"/>
          <cell r="G15" t="str">
            <v>Kristine Haselsteiner</v>
          </cell>
          <cell r="H15">
            <v>3150</v>
          </cell>
          <cell r="I15">
            <v>0</v>
          </cell>
          <cell r="J15">
            <v>1050</v>
          </cell>
        </row>
        <row r="16">
          <cell r="A16" t="str">
            <v>Corridor Consulting ; 1030 - Support</v>
          </cell>
          <cell r="B16" t="str">
            <v>Corridor Consulting</v>
          </cell>
          <cell r="C16" t="str">
            <v>1030</v>
          </cell>
          <cell r="D16" t="str">
            <v>1030 - Support</v>
          </cell>
          <cell r="E16" t="str">
            <v>booked</v>
          </cell>
          <cell r="F16"/>
          <cell r="G16" t="str">
            <v>Kristine Haselsteiner</v>
          </cell>
          <cell r="H16">
            <v>9220.3095703125</v>
          </cell>
          <cell r="I16">
            <v>3773.4296875</v>
          </cell>
          <cell r="J16">
            <v>1050</v>
          </cell>
        </row>
        <row r="17">
          <cell r="A17" t="str">
            <v>Corridor Consulting ; 1032 - Support</v>
          </cell>
          <cell r="B17" t="str">
            <v>Corridor Consulting</v>
          </cell>
          <cell r="C17" t="str">
            <v>1032</v>
          </cell>
          <cell r="D17" t="str">
            <v>1032 - Support</v>
          </cell>
          <cell r="E17" t="str">
            <v>booked</v>
          </cell>
          <cell r="F17"/>
          <cell r="G17" t="str">
            <v>Kristine Haselsteiner</v>
          </cell>
          <cell r="H17">
            <v>5250</v>
          </cell>
          <cell r="I17">
            <v>5250</v>
          </cell>
          <cell r="J17">
            <v>1050</v>
          </cell>
        </row>
        <row r="18">
          <cell r="A18" t="str">
            <v>Defense Contract Audit Agency ; RM Implementation</v>
          </cell>
          <cell r="B18" t="str">
            <v>Defense Contract Audit Agency</v>
          </cell>
          <cell r="C18" t="str">
            <v>DCAA-C99-216-001</v>
          </cell>
          <cell r="D18" t="str">
            <v>RM Implementation</v>
          </cell>
          <cell r="E18" t="str">
            <v>booked</v>
          </cell>
          <cell r="F18"/>
          <cell r="G18" t="str">
            <v>Robert Skanes</v>
          </cell>
          <cell r="H18">
            <v>124746</v>
          </cell>
          <cell r="I18">
            <v>71335</v>
          </cell>
          <cell r="J18">
            <v>1008</v>
          </cell>
        </row>
        <row r="19">
          <cell r="A19" t="str">
            <v>Department of Finance Canada ; Training/Support</v>
          </cell>
          <cell r="B19" t="str">
            <v>Department of Finance Canada</v>
          </cell>
          <cell r="C19" t="str">
            <v>A006061</v>
          </cell>
          <cell r="D19" t="str">
            <v>Training/Support</v>
          </cell>
          <cell r="E19" t="str">
            <v>booked</v>
          </cell>
          <cell r="F19"/>
          <cell r="G19" t="str">
            <v>Cory Ottier</v>
          </cell>
          <cell r="H19">
            <v>6533.333333333333</v>
          </cell>
          <cell r="I19">
            <v>1866.6666666666661</v>
          </cell>
          <cell r="J19">
            <v>933.33333333333337</v>
          </cell>
        </row>
        <row r="20">
          <cell r="A20" t="str">
            <v>Department of Finance Canada ; Excel conversion</v>
          </cell>
          <cell r="B20" t="str">
            <v>Department of Finance Canada</v>
          </cell>
          <cell r="C20" t="str">
            <v>A906300</v>
          </cell>
          <cell r="D20" t="str">
            <v>Excel conversion</v>
          </cell>
          <cell r="E20" t="str">
            <v>booked</v>
          </cell>
          <cell r="F20"/>
          <cell r="G20" t="str">
            <v>Cory Ottier</v>
          </cell>
          <cell r="H20">
            <v>15400</v>
          </cell>
          <cell r="I20">
            <v>5817.8002115885411</v>
          </cell>
          <cell r="J20">
            <v>995.55330403645837</v>
          </cell>
        </row>
        <row r="21">
          <cell r="A21" t="str">
            <v>DYNCORP Information SYS LLC ; Joint Chief</v>
          </cell>
          <cell r="B21" t="str">
            <v>DYNCORP Information SYS LLC</v>
          </cell>
          <cell r="C21" t="str">
            <v>VS90528</v>
          </cell>
          <cell r="D21" t="str">
            <v>Joint Chief</v>
          </cell>
          <cell r="E21" t="str">
            <v>booked</v>
          </cell>
          <cell r="F21"/>
          <cell r="G21" t="str">
            <v>Robert Skanes</v>
          </cell>
          <cell r="H21">
            <v>84200</v>
          </cell>
          <cell r="I21">
            <v>61925</v>
          </cell>
          <cell r="J21">
            <v>1200</v>
          </cell>
        </row>
        <row r="22">
          <cell r="A22" t="str">
            <v>EDS Systemhouse ; Enhancements</v>
          </cell>
          <cell r="B22" t="str">
            <v>EDS Systemhouse</v>
          </cell>
          <cell r="C22" t="str">
            <v>Project Plan 05/24/2000</v>
          </cell>
          <cell r="D22" t="str">
            <v>Enhancements</v>
          </cell>
          <cell r="E22" t="str">
            <v>booked</v>
          </cell>
          <cell r="F22"/>
          <cell r="G22" t="str">
            <v>Sally Plows</v>
          </cell>
          <cell r="H22">
            <v>297233.33333333331</v>
          </cell>
          <cell r="I22">
            <v>297233.33333333331</v>
          </cell>
          <cell r="J22">
            <v>0</v>
          </cell>
        </row>
        <row r="23">
          <cell r="A23" t="str">
            <v>EDS Systemhouse ; R2 on/off site support</v>
          </cell>
          <cell r="B23" t="str">
            <v>EDS Systemhouse</v>
          </cell>
          <cell r="C23" t="str">
            <v>Project Plan 05/24/2000</v>
          </cell>
          <cell r="D23" t="str">
            <v>R2 on/off site support</v>
          </cell>
          <cell r="E23" t="str">
            <v>booked</v>
          </cell>
          <cell r="F23"/>
          <cell r="G23" t="str">
            <v>Sally Plows</v>
          </cell>
          <cell r="H23">
            <v>46666.666666666664</v>
          </cell>
          <cell r="I23">
            <v>46666.666666666664</v>
          </cell>
          <cell r="J23">
            <v>933.33333333333337</v>
          </cell>
        </row>
        <row r="24">
          <cell r="A24" t="str">
            <v>European Bank for R&amp;D ; 45000015631</v>
          </cell>
          <cell r="B24" t="str">
            <v>European Bank for R&amp;D</v>
          </cell>
          <cell r="C24" t="str">
            <v>45000015631</v>
          </cell>
          <cell r="D24"/>
          <cell r="E24" t="str">
            <v>booked</v>
          </cell>
          <cell r="F24"/>
          <cell r="G24" t="str">
            <v>Kristine Haselsteiner</v>
          </cell>
          <cell r="H24">
            <v>6250</v>
          </cell>
          <cell r="I24">
            <v>0</v>
          </cell>
          <cell r="J24">
            <v>1250</v>
          </cell>
        </row>
        <row r="25">
          <cell r="A25" t="str">
            <v>Exxon Pipeline Company ; FWO/RO: EPTS 8753</v>
          </cell>
          <cell r="B25" t="str">
            <v>Exxon Pipeline Company</v>
          </cell>
          <cell r="C25" t="str">
            <v>FWO/RO: EPTS 8753</v>
          </cell>
          <cell r="D25"/>
          <cell r="E25" t="str">
            <v>booked</v>
          </cell>
          <cell r="F25"/>
          <cell r="G25" t="str">
            <v>Laurie Murphy</v>
          </cell>
          <cell r="H25">
            <v>10000</v>
          </cell>
          <cell r="I25">
            <v>1075</v>
          </cell>
          <cell r="J25">
            <v>1400</v>
          </cell>
        </row>
        <row r="26">
          <cell r="A26" t="str">
            <v>INCO ; T 0191</v>
          </cell>
          <cell r="B26" t="str">
            <v>INCO</v>
          </cell>
          <cell r="C26" t="str">
            <v>T 0191</v>
          </cell>
          <cell r="D26"/>
          <cell r="E26" t="str">
            <v>booked</v>
          </cell>
          <cell r="F26"/>
          <cell r="G26" t="str">
            <v>Sally Plows</v>
          </cell>
          <cell r="H26">
            <v>4833.333333333333</v>
          </cell>
          <cell r="I26">
            <v>4833.333333333333</v>
          </cell>
          <cell r="J26">
            <v>966.66666666666663</v>
          </cell>
        </row>
        <row r="27">
          <cell r="A27" t="str">
            <v>Int'l Development Research Cntre ; Letter of Engagement 06/19/2000</v>
          </cell>
          <cell r="B27" t="str">
            <v>Int'l Development Research Cntre</v>
          </cell>
          <cell r="C27" t="str">
            <v>Letter of Engagement 06/19/2000</v>
          </cell>
          <cell r="D27"/>
          <cell r="E27" t="str">
            <v>booked</v>
          </cell>
          <cell r="F27"/>
          <cell r="G27" t="str">
            <v>Cory Ottier</v>
          </cell>
          <cell r="H27">
            <v>4666.666666666667</v>
          </cell>
          <cell r="I27">
            <v>4666.666666666667</v>
          </cell>
          <cell r="J27">
            <v>933.33333333333337</v>
          </cell>
        </row>
        <row r="28">
          <cell r="A28" t="str">
            <v>Lockheed Martin ; 197475Y-LG</v>
          </cell>
          <cell r="B28" t="str">
            <v>Lockheed Martin</v>
          </cell>
          <cell r="C28" t="str">
            <v>197475Y-LG</v>
          </cell>
          <cell r="D28"/>
          <cell r="E28" t="str">
            <v>booked</v>
          </cell>
          <cell r="F28" t="str">
            <v>South-East</v>
          </cell>
          <cell r="G28" t="str">
            <v>Robert Skanes</v>
          </cell>
          <cell r="H28">
            <v>25000</v>
          </cell>
          <cell r="I28">
            <v>4531.25</v>
          </cell>
          <cell r="J28">
            <v>2500</v>
          </cell>
        </row>
        <row r="29">
          <cell r="A29" t="str">
            <v>Lockheed Martin ; Agreement number 990706 from Pierce Leheay</v>
          </cell>
          <cell r="B29" t="str">
            <v>Lockheed Martin</v>
          </cell>
          <cell r="C29" t="str">
            <v>Agreement number 990706 from Pierce Leheay</v>
          </cell>
          <cell r="D29"/>
          <cell r="E29" t="str">
            <v>booked</v>
          </cell>
          <cell r="F29"/>
          <cell r="G29" t="str">
            <v>Colleen Francis</v>
          </cell>
          <cell r="H29">
            <v>78540</v>
          </cell>
          <cell r="I29">
            <v>59115</v>
          </cell>
          <cell r="J29">
            <v>0</v>
          </cell>
        </row>
        <row r="30">
          <cell r="A30" t="str">
            <v>Lower Colorado River Authority ; 1LCRA-XLCR112932</v>
          </cell>
          <cell r="B30" t="str">
            <v>Lower Colorado River Authority</v>
          </cell>
          <cell r="C30" t="str">
            <v>1LCRA-XLCR112932</v>
          </cell>
          <cell r="D30"/>
          <cell r="E30" t="str">
            <v>booked</v>
          </cell>
          <cell r="F30"/>
          <cell r="G30" t="str">
            <v>Kristine Haselsteiner</v>
          </cell>
          <cell r="H30">
            <v>11550</v>
          </cell>
          <cell r="I30">
            <v>0</v>
          </cell>
          <cell r="J30">
            <v>1050</v>
          </cell>
        </row>
        <row r="31">
          <cell r="A31" t="str">
            <v>Lyondell Chemical ; Conversion</v>
          </cell>
          <cell r="B31" t="str">
            <v>Lyondell Chemical</v>
          </cell>
          <cell r="C31" t="str">
            <v>Letter of Engagement 06/19/2000</v>
          </cell>
          <cell r="D31" t="str">
            <v>Conversion</v>
          </cell>
          <cell r="E31" t="str">
            <v>booked</v>
          </cell>
          <cell r="F31"/>
          <cell r="G31" t="str">
            <v>Laurie Murphy</v>
          </cell>
          <cell r="H31">
            <v>56000</v>
          </cell>
          <cell r="I31">
            <v>56000</v>
          </cell>
          <cell r="J31">
            <v>1400</v>
          </cell>
        </row>
        <row r="32">
          <cell r="A32" t="str">
            <v>Microsoft ; 10084660</v>
          </cell>
          <cell r="B32" t="str">
            <v>Microsoft</v>
          </cell>
          <cell r="C32" t="str">
            <v>10084660</v>
          </cell>
          <cell r="D32"/>
          <cell r="E32" t="str">
            <v>booked</v>
          </cell>
          <cell r="F32"/>
          <cell r="G32" t="str">
            <v>Sally Plows</v>
          </cell>
          <cell r="H32">
            <v>112411</v>
          </cell>
          <cell r="I32">
            <v>17878.25</v>
          </cell>
          <cell r="J32">
            <v>0</v>
          </cell>
        </row>
        <row r="33">
          <cell r="A33" t="str">
            <v>Min. Citizenship, Culture &amp; Rec. ; Moving into production</v>
          </cell>
          <cell r="B33" t="str">
            <v>Min. Citizenship, Culture &amp; Rec.</v>
          </cell>
          <cell r="C33" t="str">
            <v>300760</v>
          </cell>
          <cell r="D33" t="str">
            <v>Moving into production</v>
          </cell>
          <cell r="E33" t="str">
            <v>booked</v>
          </cell>
          <cell r="F33"/>
          <cell r="G33" t="str">
            <v>Cory Ottier</v>
          </cell>
          <cell r="H33">
            <v>31733.333333333332</v>
          </cell>
          <cell r="I33">
            <v>11900</v>
          </cell>
          <cell r="J33">
            <v>933.33333333333337</v>
          </cell>
        </row>
        <row r="34">
          <cell r="A34" t="str">
            <v>Min. Municipal Affairs &amp; Housing ; 5971001886</v>
          </cell>
          <cell r="B34" t="str">
            <v>Min. Municipal Affairs &amp; Housing</v>
          </cell>
          <cell r="C34" t="str">
            <v>5971001886</v>
          </cell>
          <cell r="D34"/>
          <cell r="E34" t="str">
            <v>booked</v>
          </cell>
          <cell r="F34"/>
          <cell r="G34" t="str">
            <v>Cory Ottier</v>
          </cell>
          <cell r="H34">
            <v>3733.3333333333335</v>
          </cell>
          <cell r="I34">
            <v>0</v>
          </cell>
          <cell r="J34">
            <v>933.33333333333337</v>
          </cell>
        </row>
        <row r="35">
          <cell r="A35" t="str">
            <v>Min. Municipal Affairs &amp; Housing ; 5971001941</v>
          </cell>
          <cell r="B35" t="str">
            <v>Min. Municipal Affairs &amp; Housing</v>
          </cell>
          <cell r="C35" t="str">
            <v>5971001941</v>
          </cell>
          <cell r="D35"/>
          <cell r="E35" t="str">
            <v>booked</v>
          </cell>
          <cell r="F35"/>
          <cell r="G35" t="str">
            <v>Cory Ottier</v>
          </cell>
          <cell r="H35">
            <v>14000</v>
          </cell>
          <cell r="I35">
            <v>0</v>
          </cell>
          <cell r="J35">
            <v>933.33333333333337</v>
          </cell>
        </row>
        <row r="36">
          <cell r="A36" t="str">
            <v>Min. Municipal Affairs &amp; Housing ; 5971001987</v>
          </cell>
          <cell r="B36" t="str">
            <v>Min. Municipal Affairs &amp; Housing</v>
          </cell>
          <cell r="C36" t="str">
            <v>5971001987</v>
          </cell>
          <cell r="D36"/>
          <cell r="E36" t="str">
            <v>booked</v>
          </cell>
          <cell r="F36"/>
          <cell r="G36" t="str">
            <v>Cory Ottier</v>
          </cell>
          <cell r="H36">
            <v>6533.333333333333</v>
          </cell>
          <cell r="I36">
            <v>0</v>
          </cell>
          <cell r="J36">
            <v>933.33333333333337</v>
          </cell>
        </row>
        <row r="37">
          <cell r="A37" t="str">
            <v>Min. Municipal Affairs &amp; Housing ; 5971002191</v>
          </cell>
          <cell r="B37" t="str">
            <v>Min. Municipal Affairs &amp; Housing</v>
          </cell>
          <cell r="C37" t="str">
            <v>5971002191</v>
          </cell>
          <cell r="D37"/>
          <cell r="E37" t="str">
            <v>booked</v>
          </cell>
          <cell r="F37"/>
          <cell r="G37" t="str">
            <v>Cory Ottier</v>
          </cell>
          <cell r="H37">
            <v>1866.6666666666667</v>
          </cell>
          <cell r="I37">
            <v>0</v>
          </cell>
          <cell r="J37">
            <v>933.33333333333337</v>
          </cell>
        </row>
        <row r="38">
          <cell r="A38" t="str">
            <v>National Capital Commission ; 519336 -support</v>
          </cell>
          <cell r="B38" t="str">
            <v>National Capital Commission</v>
          </cell>
          <cell r="C38" t="str">
            <v>519336</v>
          </cell>
          <cell r="D38" t="str">
            <v>519336 -support</v>
          </cell>
          <cell r="E38" t="str">
            <v>booked</v>
          </cell>
          <cell r="F38"/>
          <cell r="G38" t="str">
            <v>Cory Ottier</v>
          </cell>
          <cell r="H38">
            <v>1666.6666666666667</v>
          </cell>
          <cell r="I38">
            <v>500</v>
          </cell>
          <cell r="J38">
            <v>933.33333333333337</v>
          </cell>
        </row>
        <row r="39">
          <cell r="A39" t="str">
            <v>National Capital Commission ; 519442 -support</v>
          </cell>
          <cell r="B39" t="str">
            <v>National Capital Commission</v>
          </cell>
          <cell r="C39" t="str">
            <v>519442</v>
          </cell>
          <cell r="D39" t="str">
            <v>519442 -support</v>
          </cell>
          <cell r="E39" t="str">
            <v>booked</v>
          </cell>
          <cell r="F39"/>
          <cell r="G39" t="str">
            <v>Cory Ottier</v>
          </cell>
          <cell r="H39">
            <v>8722.6666666666661</v>
          </cell>
          <cell r="I39">
            <v>6156</v>
          </cell>
          <cell r="J39">
            <v>933.33333333333337</v>
          </cell>
        </row>
        <row r="40">
          <cell r="A40" t="str">
            <v>National Labor Relations Board ; 99-40-00793</v>
          </cell>
          <cell r="B40" t="str">
            <v>National Labor Relations Board</v>
          </cell>
          <cell r="C40" t="str">
            <v>99-40-00793</v>
          </cell>
          <cell r="D40"/>
          <cell r="E40" t="str">
            <v>booked</v>
          </cell>
          <cell r="F40"/>
          <cell r="G40" t="str">
            <v>Kristine Haselsteiner</v>
          </cell>
          <cell r="H40">
            <v>122258</v>
          </cell>
          <cell r="I40">
            <v>42934</v>
          </cell>
          <cell r="J40">
            <v>0</v>
          </cell>
        </row>
        <row r="41">
          <cell r="A41" t="str">
            <v>Ontario Clean Water Agency ; P0108913</v>
          </cell>
          <cell r="B41" t="str">
            <v>Ontario Clean Water Agency</v>
          </cell>
          <cell r="C41" t="str">
            <v>P0108913</v>
          </cell>
          <cell r="D41"/>
          <cell r="E41" t="str">
            <v>booked</v>
          </cell>
          <cell r="F41"/>
          <cell r="G41"/>
          <cell r="H41">
            <v>2500</v>
          </cell>
          <cell r="I41">
            <v>2500</v>
          </cell>
          <cell r="J41">
            <v>833.33333333333337</v>
          </cell>
        </row>
        <row r="42">
          <cell r="A42" t="str">
            <v>Ontario Clear Water Agency ; PO108913</v>
          </cell>
          <cell r="B42" t="str">
            <v>Ontario Clear Water Agency</v>
          </cell>
          <cell r="C42" t="str">
            <v>PO108913</v>
          </cell>
          <cell r="D42"/>
          <cell r="E42" t="str">
            <v>booked</v>
          </cell>
          <cell r="F42"/>
          <cell r="G42" t="str">
            <v>Sally Plows</v>
          </cell>
          <cell r="H42">
            <v>1600</v>
          </cell>
          <cell r="I42">
            <v>1600</v>
          </cell>
          <cell r="J42">
            <v>800</v>
          </cell>
        </row>
        <row r="43">
          <cell r="A43" t="str">
            <v>Ontario Ministry of Health ; Training/Support</v>
          </cell>
          <cell r="B43" t="str">
            <v>Ontario Ministry of Health</v>
          </cell>
          <cell r="C43" t="str">
            <v>MHP 055748</v>
          </cell>
          <cell r="D43" t="str">
            <v>Training/Support</v>
          </cell>
          <cell r="E43" t="str">
            <v>booked</v>
          </cell>
          <cell r="F43"/>
          <cell r="G43" t="str">
            <v>Cory Ottier</v>
          </cell>
          <cell r="H43">
            <v>6666.666666666667</v>
          </cell>
          <cell r="I43">
            <v>6666.666666666667</v>
          </cell>
          <cell r="J43">
            <v>933.33333333333337</v>
          </cell>
        </row>
        <row r="44">
          <cell r="A44" t="str">
            <v>Ontario Ministry of Health ; analysis and install</v>
          </cell>
          <cell r="B44" t="str">
            <v>Ontario Ministry of Health</v>
          </cell>
          <cell r="C44" t="str">
            <v>MHP 055748</v>
          </cell>
          <cell r="D44" t="str">
            <v>analysis and install</v>
          </cell>
          <cell r="E44" t="str">
            <v>booked</v>
          </cell>
          <cell r="F44"/>
          <cell r="G44" t="str">
            <v>Cory Ottier</v>
          </cell>
          <cell r="H44">
            <v>16800</v>
          </cell>
          <cell r="I44">
            <v>3850</v>
          </cell>
          <cell r="J44">
            <v>933.33333333333337</v>
          </cell>
        </row>
        <row r="45">
          <cell r="A45" t="str">
            <v>Org Economic Co-op &amp; Development ; Contract for Services # M.98/03</v>
          </cell>
          <cell r="B45" t="str">
            <v>Org Economic Co-op &amp; Development</v>
          </cell>
          <cell r="C45" t="str">
            <v>Contract for Services # M.98/03</v>
          </cell>
          <cell r="D45"/>
          <cell r="E45" t="str">
            <v>booked</v>
          </cell>
          <cell r="F45"/>
          <cell r="G45" t="str">
            <v>Kristine Haselsteiner</v>
          </cell>
          <cell r="H45">
            <v>116666.66666666667</v>
          </cell>
          <cell r="I45">
            <v>70580</v>
          </cell>
          <cell r="J45">
            <v>0</v>
          </cell>
        </row>
        <row r="46">
          <cell r="A46" t="str">
            <v>Pioneer Hi-Bred ; LOE per Susan Lees 01/25/2000</v>
          </cell>
          <cell r="B46" t="str">
            <v>Pioneer Hi-Bred</v>
          </cell>
          <cell r="C46" t="str">
            <v>LOE per Susan Lees 01/25/2000</v>
          </cell>
          <cell r="D46"/>
          <cell r="E46" t="str">
            <v>booked</v>
          </cell>
          <cell r="F46"/>
          <cell r="G46" t="str">
            <v>Laurie Murphy</v>
          </cell>
          <cell r="H46">
            <v>12500</v>
          </cell>
          <cell r="I46">
            <v>312.5</v>
          </cell>
          <cell r="J46">
            <v>1250</v>
          </cell>
        </row>
        <row r="47">
          <cell r="A47" t="str">
            <v>Public Works Gov't Services Cana ; DOJ training</v>
          </cell>
          <cell r="B47" t="str">
            <v>Public Works Gov't Services Cana</v>
          </cell>
          <cell r="C47" t="str">
            <v>Contract: 19081-8-0260/001/ER</v>
          </cell>
          <cell r="D47" t="str">
            <v>DOJ training</v>
          </cell>
          <cell r="E47" t="str">
            <v>booked</v>
          </cell>
          <cell r="F47"/>
          <cell r="G47" t="str">
            <v>Cory Ottier</v>
          </cell>
          <cell r="H47">
            <v>32500</v>
          </cell>
          <cell r="I47">
            <v>32500</v>
          </cell>
          <cell r="J47">
            <v>746.66666666666663</v>
          </cell>
        </row>
        <row r="48">
          <cell r="A48" t="str">
            <v>Public Works Gov't Services Cana ; DOJ support</v>
          </cell>
          <cell r="B48" t="str">
            <v>Public Works Gov't Services Cana</v>
          </cell>
          <cell r="C48" t="str">
            <v>Contract: 19081-8-0260/001/ER</v>
          </cell>
          <cell r="D48" t="str">
            <v>DOJ support</v>
          </cell>
          <cell r="E48" t="str">
            <v>booked</v>
          </cell>
          <cell r="F48"/>
          <cell r="G48" t="str">
            <v>Cory Ottier</v>
          </cell>
          <cell r="H48">
            <v>40063.333333333336</v>
          </cell>
          <cell r="I48">
            <v>40063.333333333336</v>
          </cell>
          <cell r="J48">
            <v>888.88663736979163</v>
          </cell>
        </row>
        <row r="49">
          <cell r="A49" t="str">
            <v>Public Works Gov't Services Cana ; Edmonton Upgrade</v>
          </cell>
          <cell r="B49" t="str">
            <v>Public Works Gov't Services Cana</v>
          </cell>
          <cell r="C49" t="str">
            <v>MC 5550 0700 0032 0495</v>
          </cell>
          <cell r="D49" t="str">
            <v>Edmonton Upgrade</v>
          </cell>
          <cell r="E49" t="str">
            <v>booked</v>
          </cell>
          <cell r="F49"/>
          <cell r="G49" t="str">
            <v>Cory Ottier</v>
          </cell>
          <cell r="H49">
            <v>933.33333333333337</v>
          </cell>
          <cell r="I49">
            <v>933.33333333333337</v>
          </cell>
          <cell r="J49">
            <v>933.33333333333337</v>
          </cell>
        </row>
        <row r="50">
          <cell r="A50" t="str">
            <v>PWGSC ; en469-9-0508</v>
          </cell>
          <cell r="B50" t="str">
            <v>PWGSC</v>
          </cell>
          <cell r="C50" t="str">
            <v>en469-9-0508</v>
          </cell>
          <cell r="D50"/>
          <cell r="E50" t="str">
            <v>booked</v>
          </cell>
          <cell r="F50" t="str">
            <v>North-East</v>
          </cell>
          <cell r="G50" t="str">
            <v>Cory Ottier</v>
          </cell>
          <cell r="H50">
            <v>2800</v>
          </cell>
          <cell r="I50">
            <v>0</v>
          </cell>
          <cell r="J50">
            <v>700</v>
          </cell>
        </row>
        <row r="51">
          <cell r="A51" t="str">
            <v>RCMP ; Letter of Engagement 01/26/2000</v>
          </cell>
          <cell r="B51" t="str">
            <v>RCMP</v>
          </cell>
          <cell r="C51" t="str">
            <v>Letter of Engagement 01/26/2000</v>
          </cell>
          <cell r="D51"/>
          <cell r="E51" t="str">
            <v>booked</v>
          </cell>
          <cell r="F51"/>
          <cell r="G51" t="str">
            <v>Cory Ottier</v>
          </cell>
          <cell r="H51">
            <v>2166.6666666666665</v>
          </cell>
          <cell r="I51">
            <v>0</v>
          </cell>
          <cell r="J51">
            <v>0</v>
          </cell>
        </row>
        <row r="52">
          <cell r="A52" t="str">
            <v>Revenue Canada ; Letter of Engagement 04/11/2000</v>
          </cell>
          <cell r="B52" t="str">
            <v>Revenue Canada</v>
          </cell>
          <cell r="C52" t="str">
            <v>Letter of Engagement 04/11/2000</v>
          </cell>
          <cell r="D52"/>
          <cell r="E52" t="str">
            <v>booked</v>
          </cell>
          <cell r="F52"/>
          <cell r="G52" t="str">
            <v>Cory Ottier</v>
          </cell>
          <cell r="H52">
            <v>1866.6666666666667</v>
          </cell>
          <cell r="I52">
            <v>0</v>
          </cell>
          <cell r="J52">
            <v>933.33333333333337</v>
          </cell>
        </row>
        <row r="53">
          <cell r="A53" t="str">
            <v>SenCom ; 2000-370</v>
          </cell>
          <cell r="B53" t="str">
            <v>SenCom</v>
          </cell>
          <cell r="C53" t="str">
            <v>2000-370</v>
          </cell>
          <cell r="D53"/>
          <cell r="E53" t="str">
            <v>booked</v>
          </cell>
          <cell r="F53"/>
          <cell r="G53" t="str">
            <v>Robert Skanes</v>
          </cell>
          <cell r="H53">
            <v>4800</v>
          </cell>
          <cell r="I53">
            <v>0</v>
          </cell>
          <cell r="J53">
            <v>1200</v>
          </cell>
        </row>
        <row r="54">
          <cell r="A54" t="str">
            <v>Status of Women ; Contract 652</v>
          </cell>
          <cell r="B54" t="str">
            <v>Status of Women</v>
          </cell>
          <cell r="C54" t="str">
            <v>Contract 652</v>
          </cell>
          <cell r="D54"/>
          <cell r="E54" t="str">
            <v>booked</v>
          </cell>
          <cell r="F54"/>
          <cell r="G54" t="str">
            <v>Cory Ottier</v>
          </cell>
          <cell r="H54">
            <v>14000</v>
          </cell>
          <cell r="I54">
            <v>0</v>
          </cell>
          <cell r="J54">
            <v>933.33333333333337</v>
          </cell>
        </row>
        <row r="55">
          <cell r="A55" t="str">
            <v>Status of Women ; support/training</v>
          </cell>
          <cell r="B55" t="str">
            <v>Status of Women</v>
          </cell>
          <cell r="C55" t="str">
            <v>Contract: 653</v>
          </cell>
          <cell r="D55" t="str">
            <v>support/training</v>
          </cell>
          <cell r="E55" t="str">
            <v>booked</v>
          </cell>
          <cell r="F55"/>
          <cell r="G55" t="str">
            <v>Cory Ottier</v>
          </cell>
          <cell r="H55">
            <v>9333.3333333333339</v>
          </cell>
          <cell r="I55">
            <v>9333.3333333333339</v>
          </cell>
          <cell r="J55">
            <v>933.33333333333337</v>
          </cell>
        </row>
        <row r="56">
          <cell r="A56" t="str">
            <v>Status of Women ; conversion</v>
          </cell>
          <cell r="B56" t="str">
            <v>Status of Women</v>
          </cell>
          <cell r="C56" t="str">
            <v>Contract: 654</v>
          </cell>
          <cell r="D56" t="str">
            <v>conversion</v>
          </cell>
          <cell r="E56" t="str">
            <v>booked</v>
          </cell>
          <cell r="F56"/>
          <cell r="G56" t="str">
            <v>Cory Ottier</v>
          </cell>
          <cell r="H56">
            <v>9333.3333333333339</v>
          </cell>
          <cell r="I56">
            <v>3733.3333333333339</v>
          </cell>
          <cell r="J56">
            <v>933.33333333333337</v>
          </cell>
        </row>
        <row r="57">
          <cell r="A57" t="str">
            <v>Symbol Technologies ; support/training</v>
          </cell>
          <cell r="B57" t="str">
            <v>Symbol Technologies</v>
          </cell>
          <cell r="C57" t="str">
            <v>4500094052</v>
          </cell>
          <cell r="D57" t="str">
            <v>support/training</v>
          </cell>
          <cell r="E57" t="str">
            <v>booked</v>
          </cell>
          <cell r="F57"/>
          <cell r="G57" t="str">
            <v>Kristine Haselsteiner</v>
          </cell>
          <cell r="H57">
            <v>17003</v>
          </cell>
          <cell r="I57">
            <v>17003</v>
          </cell>
          <cell r="J57">
            <v>1050</v>
          </cell>
        </row>
        <row r="58">
          <cell r="A58" t="str">
            <v>TransCanada Pipelines ; Consulting Services Work Order 05/16/2000</v>
          </cell>
          <cell r="B58" t="str">
            <v>TransCanada Pipelines</v>
          </cell>
          <cell r="C58" t="str">
            <v>Consulting Services Work Order 05/16/2000</v>
          </cell>
          <cell r="D58"/>
          <cell r="E58" t="str">
            <v>booked</v>
          </cell>
          <cell r="F58"/>
          <cell r="G58" t="str">
            <v>Sally Plows</v>
          </cell>
          <cell r="H58">
            <v>2533.3333333333335</v>
          </cell>
          <cell r="I58">
            <v>0</v>
          </cell>
          <cell r="J58">
            <v>800</v>
          </cell>
        </row>
        <row r="59">
          <cell r="A59" t="str">
            <v>TransCanada Pipelines ; Consulting Services Work Order 05/16/2000</v>
          </cell>
          <cell r="B59" t="str">
            <v>TransCanada Pipelines</v>
          </cell>
          <cell r="C59" t="str">
            <v>Consulting Services Work Order 05/16/2000</v>
          </cell>
          <cell r="D59"/>
          <cell r="E59" t="str">
            <v>booked</v>
          </cell>
          <cell r="F59"/>
          <cell r="G59" t="str">
            <v>Sally Plows</v>
          </cell>
          <cell r="H59">
            <v>933.33333333333337</v>
          </cell>
          <cell r="I59">
            <v>0</v>
          </cell>
          <cell r="J59">
            <v>933.33333333333337</v>
          </cell>
        </row>
        <row r="60">
          <cell r="A60" t="str">
            <v>TransCanada Pipelines ; Work Order 03/16/2000</v>
          </cell>
          <cell r="B60" t="str">
            <v>TransCanada Pipelines</v>
          </cell>
          <cell r="C60" t="str">
            <v>Work Order 03/16/2000</v>
          </cell>
          <cell r="D60"/>
          <cell r="E60" t="str">
            <v>booked</v>
          </cell>
          <cell r="F60"/>
          <cell r="G60" t="str">
            <v>Sally Plows</v>
          </cell>
          <cell r="H60">
            <v>9333.3333333333339</v>
          </cell>
          <cell r="I60">
            <v>0</v>
          </cell>
          <cell r="J60">
            <v>933.33333333333337</v>
          </cell>
        </row>
        <row r="61">
          <cell r="A61" t="str">
            <v>UNHCR ; SOW 5 addendum - Tracy</v>
          </cell>
          <cell r="B61" t="str">
            <v>UNHCR</v>
          </cell>
          <cell r="C61" t="str">
            <v>contract: 18724</v>
          </cell>
          <cell r="D61" t="str">
            <v>SOW 5 addendum - Tracy</v>
          </cell>
          <cell r="E61" t="str">
            <v>booked</v>
          </cell>
          <cell r="F61"/>
          <cell r="G61" t="str">
            <v>Kristine Haselsteiner</v>
          </cell>
          <cell r="H61">
            <v>6000</v>
          </cell>
          <cell r="I61">
            <v>6000</v>
          </cell>
          <cell r="J61">
            <v>1200</v>
          </cell>
        </row>
        <row r="62">
          <cell r="A62" t="str">
            <v>UNHCR ; N/A</v>
          </cell>
          <cell r="B62" t="str">
            <v>UNHCR</v>
          </cell>
          <cell r="C62" t="str">
            <v>PS agreement - SOW # 000002</v>
          </cell>
          <cell r="D62" t="str">
            <v>N/A</v>
          </cell>
          <cell r="E62" t="str">
            <v>booked</v>
          </cell>
          <cell r="F62"/>
          <cell r="G62" t="str">
            <v>Kristine Haselsteiner</v>
          </cell>
          <cell r="H62">
            <v>18000</v>
          </cell>
          <cell r="I62">
            <v>18000</v>
          </cell>
          <cell r="J62">
            <v>1200</v>
          </cell>
        </row>
        <row r="63">
          <cell r="A63" t="str">
            <v>UNHCR ; N/A</v>
          </cell>
          <cell r="B63" t="str">
            <v>UNHCR</v>
          </cell>
          <cell r="C63" t="str">
            <v>SOW # 05</v>
          </cell>
          <cell r="D63" t="str">
            <v>N/A</v>
          </cell>
          <cell r="E63" t="str">
            <v>booked</v>
          </cell>
          <cell r="F63"/>
          <cell r="G63" t="str">
            <v>Kristine Haselsteiner</v>
          </cell>
          <cell r="H63">
            <v>78000</v>
          </cell>
          <cell r="I63">
            <v>78000</v>
          </cell>
          <cell r="J63">
            <v>1200</v>
          </cell>
        </row>
        <row r="64">
          <cell r="A64" t="str">
            <v>UNHCR ; SOW 9</v>
          </cell>
          <cell r="B64" t="str">
            <v>UNHCR</v>
          </cell>
          <cell r="C64" t="str">
            <v>Statement of Work 05/05/2000</v>
          </cell>
          <cell r="D64" t="str">
            <v>SOW 9</v>
          </cell>
          <cell r="E64" t="str">
            <v>booked</v>
          </cell>
          <cell r="F64"/>
          <cell r="G64" t="str">
            <v>Kristine Haselsteiner</v>
          </cell>
          <cell r="H64">
            <v>52800</v>
          </cell>
          <cell r="I64">
            <v>52800</v>
          </cell>
          <cell r="J64">
            <v>1200</v>
          </cell>
        </row>
        <row r="65">
          <cell r="A65" t="str">
            <v>Unum Provident ; RM Implementation</v>
          </cell>
          <cell r="B65" t="str">
            <v>Unum Provident</v>
          </cell>
          <cell r="C65" t="str">
            <v>LOE 03/03/2000</v>
          </cell>
          <cell r="D65" t="str">
            <v>RM Implementation</v>
          </cell>
          <cell r="E65" t="str">
            <v>booked</v>
          </cell>
          <cell r="F65"/>
          <cell r="G65" t="str">
            <v>Kristine Haselsteiner</v>
          </cell>
          <cell r="H65">
            <v>85000</v>
          </cell>
          <cell r="I65">
            <v>45156.25</v>
          </cell>
          <cell r="J65">
            <v>1250</v>
          </cell>
        </row>
        <row r="66">
          <cell r="A66" t="str">
            <v>US Central Command ; Training/Support</v>
          </cell>
          <cell r="B66" t="str">
            <v>US Central Command</v>
          </cell>
          <cell r="C66" t="str">
            <v>F0860200FA064</v>
          </cell>
          <cell r="D66" t="str">
            <v>Training/Support</v>
          </cell>
          <cell r="E66" t="str">
            <v>booked</v>
          </cell>
          <cell r="F66"/>
          <cell r="G66" t="str">
            <v>Robert Skanes</v>
          </cell>
          <cell r="H66">
            <v>6678</v>
          </cell>
          <cell r="I66">
            <v>6678</v>
          </cell>
          <cell r="J66">
            <v>0</v>
          </cell>
        </row>
        <row r="67">
          <cell r="A67" t="str">
            <v>US Central Command ; RM Implementation</v>
          </cell>
          <cell r="B67" t="str">
            <v>US Central Command</v>
          </cell>
          <cell r="C67" t="str">
            <v>F0860200FA064</v>
          </cell>
          <cell r="D67" t="str">
            <v>RM Implementation</v>
          </cell>
          <cell r="E67" t="str">
            <v>booked</v>
          </cell>
          <cell r="F67"/>
          <cell r="G67" t="str">
            <v>Robert Skanes</v>
          </cell>
          <cell r="H67">
            <v>45600</v>
          </cell>
          <cell r="I67">
            <v>33600</v>
          </cell>
          <cell r="J67">
            <v>1200</v>
          </cell>
        </row>
        <row r="68">
          <cell r="A68" t="str">
            <v>World Wide Technology ; Letter of Engagement per Geoff Lockett 02/18/2000</v>
          </cell>
          <cell r="B68" t="str">
            <v>World Wide Technology</v>
          </cell>
          <cell r="C68" t="str">
            <v>Letter of Engagement per Geoff Lockett 02/18/2000</v>
          </cell>
          <cell r="D68"/>
          <cell r="E68" t="str">
            <v>booked</v>
          </cell>
          <cell r="F68"/>
          <cell r="G68" t="str">
            <v>Robert Skanes</v>
          </cell>
          <cell r="H68">
            <v>12000</v>
          </cell>
          <cell r="I68">
            <v>-2700</v>
          </cell>
          <cell r="J68">
            <v>1200</v>
          </cell>
        </row>
        <row r="69">
          <cell r="A69" t="str">
            <v>CGI Info Sys &amp; Mgmt Consultants ; TB conversion</v>
          </cell>
          <cell r="B69" t="str">
            <v>CGI Info Sys &amp; Mgmt Consultants</v>
          </cell>
          <cell r="C69" t="str">
            <v>Letter of Engagement July 5, 2000</v>
          </cell>
          <cell r="D69" t="str">
            <v>TB conversion</v>
          </cell>
          <cell r="E69" t="str">
            <v>booked</v>
          </cell>
          <cell r="G69" t="str">
            <v>Cory Ottier</v>
          </cell>
          <cell r="H69">
            <v>74666.399999999994</v>
          </cell>
          <cell r="J69">
            <v>933.33333333333337</v>
          </cell>
        </row>
        <row r="70">
          <cell r="A70" t="str">
            <v>Enron ; Magellan</v>
          </cell>
          <cell r="B70" t="str">
            <v>Enron</v>
          </cell>
          <cell r="C70" t="str">
            <v>Master Agreement</v>
          </cell>
          <cell r="D70" t="str">
            <v>Magellan</v>
          </cell>
          <cell r="E70" t="str">
            <v>booked</v>
          </cell>
          <cell r="G70" t="str">
            <v>Laurie Murphy</v>
          </cell>
          <cell r="J70">
            <v>1200</v>
          </cell>
        </row>
        <row r="71">
          <cell r="A71" t="str">
            <v xml:space="preserve"> ; </v>
          </cell>
        </row>
        <row r="72">
          <cell r="A72" t="str">
            <v xml:space="preserve"> ; </v>
          </cell>
        </row>
        <row r="73">
          <cell r="A73" t="str">
            <v xml:space="preserve"> ; </v>
          </cell>
        </row>
        <row r="74">
          <cell r="A74" t="str">
            <v xml:space="preserve"> ; </v>
          </cell>
        </row>
        <row r="75">
          <cell r="A75" t="str">
            <v xml:space="preserve"> ; </v>
          </cell>
        </row>
        <row r="76">
          <cell r="A76" t="str">
            <v xml:space="preserve"> ; </v>
          </cell>
        </row>
        <row r="77">
          <cell r="A77" t="str">
            <v xml:space="preserve"> ; </v>
          </cell>
        </row>
        <row r="78">
          <cell r="A78" t="str">
            <v xml:space="preserve"> ; </v>
          </cell>
        </row>
        <row r="79">
          <cell r="A79" t="str">
            <v xml:space="preserve"> ; </v>
          </cell>
        </row>
        <row r="80">
          <cell r="A80" t="str">
            <v xml:space="preserve"> ; </v>
          </cell>
        </row>
        <row r="81">
          <cell r="A81" t="str">
            <v xml:space="preserve"> ; </v>
          </cell>
        </row>
        <row r="82">
          <cell r="A82" t="str">
            <v xml:space="preserve"> ; </v>
          </cell>
        </row>
        <row r="83">
          <cell r="A83" t="str">
            <v xml:space="preserve"> ; </v>
          </cell>
        </row>
        <row r="84">
          <cell r="A84" t="str">
            <v xml:space="preserve"> ; </v>
          </cell>
        </row>
        <row r="85">
          <cell r="A85" t="str">
            <v xml:space="preserve"> ; </v>
          </cell>
        </row>
        <row r="86">
          <cell r="A86" t="str">
            <v xml:space="preserve"> ; </v>
          </cell>
        </row>
        <row r="87">
          <cell r="A87" t="str">
            <v xml:space="preserve"> ; </v>
          </cell>
        </row>
        <row r="88">
          <cell r="A88" t="str">
            <v xml:space="preserve"> ; </v>
          </cell>
        </row>
        <row r="89">
          <cell r="A89" t="str">
            <v xml:space="preserve"> ; </v>
          </cell>
        </row>
        <row r="90">
          <cell r="A90" t="str">
            <v xml:space="preserve"> ; </v>
          </cell>
        </row>
        <row r="91">
          <cell r="A91" t="str">
            <v xml:space="preserve"> ; </v>
          </cell>
        </row>
        <row r="92">
          <cell r="A92" t="str">
            <v xml:space="preserve"> ; </v>
          </cell>
        </row>
        <row r="93">
          <cell r="A93" t="str">
            <v xml:space="preserve"> ; </v>
          </cell>
        </row>
        <row r="94">
          <cell r="A94" t="str">
            <v xml:space="preserve"> ; </v>
          </cell>
        </row>
        <row r="95">
          <cell r="A95" t="str">
            <v xml:space="preserve"> ; </v>
          </cell>
        </row>
        <row r="96">
          <cell r="A96" t="str">
            <v xml:space="preserve"> ; </v>
          </cell>
        </row>
        <row r="97">
          <cell r="A97" t="str">
            <v xml:space="preserve"> ; </v>
          </cell>
        </row>
        <row r="98">
          <cell r="A98" t="str">
            <v xml:space="preserve"> ; </v>
          </cell>
        </row>
        <row r="99">
          <cell r="A99" t="str">
            <v xml:space="preserve"> ; </v>
          </cell>
        </row>
        <row r="100">
          <cell r="A100" t="str">
            <v xml:space="preserve"> ; </v>
          </cell>
        </row>
        <row r="101">
          <cell r="A101" t="str">
            <v xml:space="preserve"> ; </v>
          </cell>
        </row>
        <row r="102">
          <cell r="A102" t="str">
            <v xml:space="preserve"> ; </v>
          </cell>
        </row>
        <row r="103">
          <cell r="A103" t="str">
            <v xml:space="preserve"> ; </v>
          </cell>
        </row>
        <row r="104">
          <cell r="A104" t="str">
            <v xml:space="preserve"> ; </v>
          </cell>
        </row>
        <row r="105">
          <cell r="A105" t="str">
            <v xml:space="preserve"> ; </v>
          </cell>
        </row>
        <row r="106">
          <cell r="A106" t="str">
            <v xml:space="preserve"> ; </v>
          </cell>
        </row>
        <row r="107">
          <cell r="A107" t="str">
            <v xml:space="preserve"> ; </v>
          </cell>
        </row>
        <row r="108">
          <cell r="A108" t="str">
            <v xml:space="preserve"> ; </v>
          </cell>
        </row>
        <row r="109">
          <cell r="A109" t="str">
            <v xml:space="preserve"> ; </v>
          </cell>
        </row>
        <row r="110">
          <cell r="A110" t="str">
            <v xml:space="preserve"> ; </v>
          </cell>
        </row>
        <row r="111">
          <cell r="A111" t="str">
            <v xml:space="preserve"> ; </v>
          </cell>
        </row>
        <row r="112">
          <cell r="A112" t="str">
            <v xml:space="preserve"> ; </v>
          </cell>
        </row>
        <row r="113">
          <cell r="A113" t="str">
            <v xml:space="preserve"> ; </v>
          </cell>
        </row>
        <row r="114">
          <cell r="A114" t="str">
            <v xml:space="preserve"> ; </v>
          </cell>
        </row>
        <row r="115">
          <cell r="A115" t="str">
            <v xml:space="preserve"> ; </v>
          </cell>
        </row>
        <row r="116">
          <cell r="A116" t="str">
            <v xml:space="preserve"> ; </v>
          </cell>
        </row>
        <row r="117">
          <cell r="A117" t="str">
            <v xml:space="preserve"> ; </v>
          </cell>
        </row>
        <row r="118">
          <cell r="A118" t="str">
            <v xml:space="preserve"> ; </v>
          </cell>
        </row>
        <row r="119">
          <cell r="A119" t="str">
            <v xml:space="preserve"> ; </v>
          </cell>
        </row>
        <row r="120">
          <cell r="A120" t="str">
            <v xml:space="preserve"> ; </v>
          </cell>
        </row>
        <row r="121">
          <cell r="A121" t="str">
            <v xml:space="preserve"> ; </v>
          </cell>
        </row>
        <row r="122">
          <cell r="A122" t="str">
            <v xml:space="preserve"> ; </v>
          </cell>
        </row>
        <row r="123">
          <cell r="A123" t="str">
            <v xml:space="preserve"> ; </v>
          </cell>
        </row>
        <row r="124">
          <cell r="A124" t="str">
            <v xml:space="preserve"> ; </v>
          </cell>
        </row>
        <row r="125">
          <cell r="A125" t="str">
            <v xml:space="preserve"> ; </v>
          </cell>
        </row>
        <row r="126">
          <cell r="A126" t="str">
            <v xml:space="preserve"> ; </v>
          </cell>
        </row>
        <row r="127">
          <cell r="A127" t="str">
            <v xml:space="preserve"> ; </v>
          </cell>
        </row>
        <row r="128">
          <cell r="A128" t="str">
            <v xml:space="preserve"> ; </v>
          </cell>
        </row>
        <row r="129">
          <cell r="A129" t="str">
            <v xml:space="preserve"> ; </v>
          </cell>
        </row>
        <row r="130">
          <cell r="A130" t="str">
            <v xml:space="preserve"> ; </v>
          </cell>
        </row>
        <row r="131">
          <cell r="A131" t="str">
            <v xml:space="preserve"> ; </v>
          </cell>
        </row>
        <row r="132">
          <cell r="A132" t="str">
            <v xml:space="preserve"> ; </v>
          </cell>
        </row>
        <row r="133">
          <cell r="A133" t="str">
            <v xml:space="preserve"> ; </v>
          </cell>
        </row>
        <row r="134">
          <cell r="A134" t="str">
            <v xml:space="preserve"> ; </v>
          </cell>
        </row>
        <row r="135">
          <cell r="A135" t="str">
            <v xml:space="preserve"> ; </v>
          </cell>
        </row>
        <row r="136">
          <cell r="A136" t="str">
            <v xml:space="preserve"> ; </v>
          </cell>
        </row>
        <row r="137">
          <cell r="A137" t="str">
            <v xml:space="preserve"> ; </v>
          </cell>
        </row>
        <row r="138">
          <cell r="A138" t="str">
            <v xml:space="preserve"> ; </v>
          </cell>
        </row>
        <row r="139">
          <cell r="A139" t="str">
            <v xml:space="preserve"> ; </v>
          </cell>
        </row>
        <row r="140">
          <cell r="A140" t="str">
            <v xml:space="preserve"> ; </v>
          </cell>
        </row>
        <row r="141">
          <cell r="A141" t="str">
            <v xml:space="preserve"> ; </v>
          </cell>
        </row>
        <row r="142">
          <cell r="A142" t="str">
            <v xml:space="preserve"> ; </v>
          </cell>
        </row>
        <row r="143">
          <cell r="A143" t="str">
            <v xml:space="preserve"> ; </v>
          </cell>
        </row>
        <row r="144">
          <cell r="A144" t="str">
            <v xml:space="preserve"> ; </v>
          </cell>
        </row>
        <row r="145">
          <cell r="A145" t="str">
            <v xml:space="preserve"> ; </v>
          </cell>
        </row>
        <row r="146">
          <cell r="A146" t="str">
            <v xml:space="preserve"> ; </v>
          </cell>
        </row>
        <row r="147">
          <cell r="A147" t="str">
            <v xml:space="preserve"> ; </v>
          </cell>
        </row>
        <row r="148">
          <cell r="A148" t="str">
            <v xml:space="preserve"> ; </v>
          </cell>
        </row>
        <row r="149">
          <cell r="A149" t="str">
            <v xml:space="preserve"> ; </v>
          </cell>
        </row>
        <row r="150">
          <cell r="A150" t="str">
            <v xml:space="preserve"> ; </v>
          </cell>
        </row>
        <row r="151">
          <cell r="A151" t="str">
            <v xml:space="preserve"> ; </v>
          </cell>
        </row>
        <row r="152">
          <cell r="A152" t="str">
            <v xml:space="preserve"> ; </v>
          </cell>
        </row>
        <row r="153">
          <cell r="A153" t="str">
            <v xml:space="preserve"> ; </v>
          </cell>
        </row>
        <row r="154">
          <cell r="A154" t="str">
            <v xml:space="preserve"> ; </v>
          </cell>
        </row>
        <row r="155">
          <cell r="A155" t="str">
            <v xml:space="preserve"> ; </v>
          </cell>
        </row>
        <row r="156">
          <cell r="A156" t="str">
            <v xml:space="preserve"> ; </v>
          </cell>
        </row>
        <row r="157">
          <cell r="A157" t="str">
            <v xml:space="preserve"> ; </v>
          </cell>
        </row>
        <row r="158">
          <cell r="A158" t="str">
            <v xml:space="preserve"> ; </v>
          </cell>
        </row>
        <row r="159">
          <cell r="A159" t="str">
            <v xml:space="preserve"> ; </v>
          </cell>
        </row>
        <row r="160">
          <cell r="A160" t="str">
            <v xml:space="preserve"> ; </v>
          </cell>
        </row>
        <row r="161">
          <cell r="A161" t="str">
            <v xml:space="preserve"> ; </v>
          </cell>
        </row>
        <row r="162">
          <cell r="A162" t="str">
            <v xml:space="preserve"> ; </v>
          </cell>
        </row>
        <row r="163">
          <cell r="A163" t="str">
            <v xml:space="preserve"> ; </v>
          </cell>
        </row>
        <row r="164">
          <cell r="A164" t="str">
            <v xml:space="preserve"> ; </v>
          </cell>
        </row>
        <row r="165">
          <cell r="A165" t="str">
            <v xml:space="preserve"> ; </v>
          </cell>
        </row>
        <row r="166">
          <cell r="A166" t="str">
            <v xml:space="preserve"> ; </v>
          </cell>
        </row>
        <row r="167">
          <cell r="A167" t="str">
            <v xml:space="preserve"> ; </v>
          </cell>
        </row>
        <row r="168">
          <cell r="A168" t="str">
            <v xml:space="preserve"> ; </v>
          </cell>
        </row>
        <row r="169">
          <cell r="A169" t="str">
            <v xml:space="preserve"> ; </v>
          </cell>
        </row>
        <row r="170">
          <cell r="A170" t="str">
            <v xml:space="preserve"> ; </v>
          </cell>
        </row>
        <row r="171">
          <cell r="A171" t="str">
            <v xml:space="preserve"> ; </v>
          </cell>
        </row>
        <row r="172">
          <cell r="A172" t="str">
            <v xml:space="preserve"> ; </v>
          </cell>
        </row>
        <row r="173">
          <cell r="A173" t="str">
            <v xml:space="preserve"> ; </v>
          </cell>
        </row>
        <row r="174">
          <cell r="A174" t="str">
            <v xml:space="preserve"> ; </v>
          </cell>
        </row>
        <row r="175">
          <cell r="A175" t="str">
            <v xml:space="preserve"> ; </v>
          </cell>
        </row>
        <row r="176">
          <cell r="A176" t="str">
            <v xml:space="preserve"> ; </v>
          </cell>
        </row>
        <row r="177">
          <cell r="A177" t="str">
            <v xml:space="preserve"> ; </v>
          </cell>
        </row>
        <row r="178">
          <cell r="A178" t="str">
            <v xml:space="preserve"> ; </v>
          </cell>
        </row>
        <row r="179">
          <cell r="A179" t="str">
            <v xml:space="preserve"> ; </v>
          </cell>
        </row>
        <row r="180">
          <cell r="A180" t="str">
            <v xml:space="preserve"> ; </v>
          </cell>
        </row>
        <row r="181">
          <cell r="A181" t="str">
            <v xml:space="preserve"> ; </v>
          </cell>
        </row>
        <row r="182">
          <cell r="A182" t="str">
            <v xml:space="preserve"> ; </v>
          </cell>
        </row>
        <row r="183">
          <cell r="A183" t="str">
            <v xml:space="preserve"> ; </v>
          </cell>
        </row>
        <row r="184">
          <cell r="A184" t="str">
            <v xml:space="preserve"> ; </v>
          </cell>
        </row>
        <row r="185">
          <cell r="A185" t="str">
            <v xml:space="preserve"> ; </v>
          </cell>
        </row>
        <row r="186">
          <cell r="A186" t="str">
            <v xml:space="preserve"> ; </v>
          </cell>
        </row>
        <row r="187">
          <cell r="A187" t="str">
            <v xml:space="preserve"> ; </v>
          </cell>
        </row>
        <row r="188">
          <cell r="A188" t="str">
            <v xml:space="preserve"> ; </v>
          </cell>
        </row>
        <row r="189">
          <cell r="A189" t="str">
            <v xml:space="preserve"> ; </v>
          </cell>
        </row>
        <row r="190">
          <cell r="A190" t="str">
            <v xml:space="preserve"> ; </v>
          </cell>
        </row>
        <row r="191">
          <cell r="A191" t="str">
            <v xml:space="preserve"> ; </v>
          </cell>
        </row>
        <row r="192">
          <cell r="A192" t="str">
            <v xml:space="preserve"> ; </v>
          </cell>
        </row>
        <row r="193">
          <cell r="A193" t="str">
            <v xml:space="preserve"> ; </v>
          </cell>
        </row>
        <row r="194">
          <cell r="A194" t="str">
            <v xml:space="preserve"> ; </v>
          </cell>
        </row>
        <row r="195">
          <cell r="A195" t="str">
            <v xml:space="preserve"> ; </v>
          </cell>
        </row>
        <row r="196">
          <cell r="A196" t="str">
            <v xml:space="preserve"> ; </v>
          </cell>
        </row>
        <row r="197">
          <cell r="A197" t="str">
            <v xml:space="preserve"> ; </v>
          </cell>
        </row>
        <row r="198">
          <cell r="A198" t="str">
            <v xml:space="preserve"> ; </v>
          </cell>
        </row>
        <row r="199">
          <cell r="A199" t="str">
            <v xml:space="preserve"> ; </v>
          </cell>
        </row>
        <row r="200">
          <cell r="A200" t="str">
            <v xml:space="preserve"> ; </v>
          </cell>
        </row>
        <row r="201">
          <cell r="A201" t="str">
            <v xml:space="preserve"> ; </v>
          </cell>
        </row>
        <row r="202">
          <cell r="A202" t="str">
            <v xml:space="preserve"> ; </v>
          </cell>
        </row>
        <row r="203">
          <cell r="A203" t="str">
            <v xml:space="preserve"> ; </v>
          </cell>
        </row>
        <row r="204">
          <cell r="A204" t="str">
            <v xml:space="preserve"> ; </v>
          </cell>
        </row>
        <row r="205">
          <cell r="A205" t="str">
            <v xml:space="preserve"> ; </v>
          </cell>
        </row>
        <row r="206">
          <cell r="A206" t="str">
            <v xml:space="preserve"> ; </v>
          </cell>
        </row>
        <row r="207">
          <cell r="A207" t="str">
            <v xml:space="preserve"> ; </v>
          </cell>
        </row>
        <row r="208">
          <cell r="A208" t="str">
            <v xml:space="preserve"> ; </v>
          </cell>
        </row>
        <row r="209">
          <cell r="A209" t="str">
            <v xml:space="preserve"> ; </v>
          </cell>
        </row>
        <row r="210">
          <cell r="A210" t="str">
            <v xml:space="preserve"> ; </v>
          </cell>
        </row>
        <row r="211">
          <cell r="A211" t="str">
            <v xml:space="preserve"> ; </v>
          </cell>
        </row>
        <row r="212">
          <cell r="A212" t="str">
            <v xml:space="preserve"> ; </v>
          </cell>
        </row>
        <row r="213">
          <cell r="A213" t="str">
            <v xml:space="preserve"> ; </v>
          </cell>
        </row>
        <row r="214">
          <cell r="A214" t="str">
            <v xml:space="preserve"> ; </v>
          </cell>
        </row>
        <row r="215">
          <cell r="A215" t="str">
            <v xml:space="preserve"> ; </v>
          </cell>
        </row>
        <row r="216">
          <cell r="A216" t="str">
            <v xml:space="preserve"> ; </v>
          </cell>
        </row>
        <row r="217">
          <cell r="A217" t="str">
            <v xml:space="preserve"> ; </v>
          </cell>
        </row>
        <row r="218">
          <cell r="A218" t="str">
            <v xml:space="preserve"> ; </v>
          </cell>
        </row>
        <row r="219">
          <cell r="A219" t="str">
            <v xml:space="preserve"> ; </v>
          </cell>
        </row>
        <row r="220">
          <cell r="A220" t="str">
            <v xml:space="preserve"> ; </v>
          </cell>
        </row>
        <row r="221">
          <cell r="A221" t="str">
            <v xml:space="preserve"> ; </v>
          </cell>
        </row>
        <row r="222">
          <cell r="A222" t="str">
            <v xml:space="preserve"> ; </v>
          </cell>
        </row>
        <row r="223">
          <cell r="A223" t="str">
            <v xml:space="preserve"> ; </v>
          </cell>
        </row>
        <row r="224">
          <cell r="A224" t="str">
            <v xml:space="preserve"> ; </v>
          </cell>
        </row>
        <row r="225">
          <cell r="A225" t="str">
            <v xml:space="preserve"> ; </v>
          </cell>
        </row>
        <row r="226">
          <cell r="A226" t="str">
            <v xml:space="preserve"> ; </v>
          </cell>
        </row>
        <row r="227">
          <cell r="A227" t="str">
            <v xml:space="preserve"> ; </v>
          </cell>
        </row>
        <row r="228">
          <cell r="A228" t="str">
            <v xml:space="preserve"> ; </v>
          </cell>
        </row>
        <row r="229">
          <cell r="A229" t="str">
            <v xml:space="preserve"> ; </v>
          </cell>
        </row>
        <row r="230">
          <cell r="A230" t="str">
            <v xml:space="preserve"> ; </v>
          </cell>
        </row>
        <row r="231">
          <cell r="A231" t="str">
            <v xml:space="preserve"> ; </v>
          </cell>
        </row>
        <row r="232">
          <cell r="A232" t="str">
            <v xml:space="preserve"> ; </v>
          </cell>
        </row>
        <row r="233">
          <cell r="A233" t="str">
            <v xml:space="preserve"> ; </v>
          </cell>
        </row>
        <row r="234">
          <cell r="A234" t="str">
            <v xml:space="preserve"> ; </v>
          </cell>
        </row>
        <row r="235">
          <cell r="A235" t="str">
            <v xml:space="preserve"> ; </v>
          </cell>
        </row>
        <row r="236">
          <cell r="A236" t="str">
            <v xml:space="preserve"> ; </v>
          </cell>
        </row>
        <row r="237">
          <cell r="A237" t="str">
            <v xml:space="preserve"> ; </v>
          </cell>
        </row>
        <row r="238">
          <cell r="A238" t="str">
            <v xml:space="preserve"> ; </v>
          </cell>
        </row>
        <row r="239">
          <cell r="A239" t="str">
            <v xml:space="preserve"> ; </v>
          </cell>
        </row>
        <row r="240">
          <cell r="A240" t="str">
            <v xml:space="preserve"> ; </v>
          </cell>
        </row>
        <row r="241">
          <cell r="A241" t="str">
            <v xml:space="preserve"> ; </v>
          </cell>
        </row>
        <row r="242">
          <cell r="A242" t="str">
            <v xml:space="preserve"> ; </v>
          </cell>
        </row>
        <row r="243">
          <cell r="A243" t="str">
            <v xml:space="preserve"> ; </v>
          </cell>
        </row>
        <row r="244">
          <cell r="A244" t="str">
            <v xml:space="preserve"> ; </v>
          </cell>
        </row>
        <row r="245">
          <cell r="A245" t="str">
            <v xml:space="preserve"> ; </v>
          </cell>
        </row>
        <row r="246">
          <cell r="A246" t="str">
            <v xml:space="preserve"> ; </v>
          </cell>
        </row>
        <row r="247">
          <cell r="A247" t="str">
            <v xml:space="preserve"> ; </v>
          </cell>
        </row>
        <row r="248">
          <cell r="A248" t="str">
            <v xml:space="preserve"> ; </v>
          </cell>
        </row>
        <row r="249">
          <cell r="A249" t="str">
            <v xml:space="preserve"> ; </v>
          </cell>
        </row>
        <row r="250">
          <cell r="A250" t="str">
            <v xml:space="preserve"> ; </v>
          </cell>
        </row>
        <row r="251">
          <cell r="A251" t="str">
            <v xml:space="preserve"> ; </v>
          </cell>
        </row>
        <row r="252">
          <cell r="A252" t="str">
            <v xml:space="preserve"> ; </v>
          </cell>
        </row>
        <row r="253">
          <cell r="A253" t="str">
            <v xml:space="preserve"> ; </v>
          </cell>
        </row>
        <row r="254">
          <cell r="A254" t="str">
            <v xml:space="preserve"> ; </v>
          </cell>
        </row>
        <row r="255">
          <cell r="A255" t="str">
            <v xml:space="preserve"> ; </v>
          </cell>
        </row>
        <row r="256">
          <cell r="A256" t="str">
            <v xml:space="preserve"> ; </v>
          </cell>
        </row>
        <row r="257">
          <cell r="A257" t="str">
            <v xml:space="preserve"> ; </v>
          </cell>
        </row>
        <row r="258">
          <cell r="A258" t="str">
            <v xml:space="preserve"> ; </v>
          </cell>
        </row>
        <row r="259">
          <cell r="A259" t="str">
            <v xml:space="preserve"> ; </v>
          </cell>
        </row>
        <row r="260">
          <cell r="A260" t="str">
            <v xml:space="preserve"> ; </v>
          </cell>
        </row>
        <row r="261">
          <cell r="A261" t="str">
            <v xml:space="preserve"> ; </v>
          </cell>
        </row>
        <row r="262">
          <cell r="A262" t="str">
            <v xml:space="preserve"> ; </v>
          </cell>
        </row>
        <row r="263">
          <cell r="A263" t="str">
            <v xml:space="preserve"> ; </v>
          </cell>
        </row>
        <row r="264">
          <cell r="A264" t="str">
            <v xml:space="preserve"> ; </v>
          </cell>
        </row>
        <row r="265">
          <cell r="A265" t="str">
            <v xml:space="preserve"> ; </v>
          </cell>
        </row>
        <row r="266">
          <cell r="A266" t="str">
            <v xml:space="preserve"> ; </v>
          </cell>
        </row>
        <row r="267">
          <cell r="A267" t="str">
            <v xml:space="preserve"> ; </v>
          </cell>
        </row>
        <row r="268">
          <cell r="A268" t="str">
            <v xml:space="preserve"> ; </v>
          </cell>
        </row>
        <row r="269">
          <cell r="A269" t="str">
            <v xml:space="preserve"> ; </v>
          </cell>
        </row>
        <row r="270">
          <cell r="A270" t="str">
            <v xml:space="preserve"> ; </v>
          </cell>
        </row>
        <row r="271">
          <cell r="A271" t="str">
            <v xml:space="preserve"> ; </v>
          </cell>
        </row>
        <row r="272">
          <cell r="A272" t="str">
            <v xml:space="preserve"> ; </v>
          </cell>
        </row>
        <row r="273">
          <cell r="A273" t="str">
            <v xml:space="preserve"> ; </v>
          </cell>
        </row>
        <row r="274">
          <cell r="A274" t="str">
            <v xml:space="preserve"> ; </v>
          </cell>
        </row>
        <row r="275">
          <cell r="A275" t="str">
            <v xml:space="preserve"> ; </v>
          </cell>
        </row>
        <row r="276">
          <cell r="A276" t="str">
            <v xml:space="preserve"> ; </v>
          </cell>
        </row>
        <row r="277">
          <cell r="A277" t="str">
            <v xml:space="preserve"> ; </v>
          </cell>
        </row>
        <row r="278">
          <cell r="A278" t="str">
            <v xml:space="preserve"> ; </v>
          </cell>
        </row>
        <row r="279">
          <cell r="A279" t="str">
            <v xml:space="preserve"> ; </v>
          </cell>
        </row>
        <row r="280">
          <cell r="A280" t="str">
            <v xml:space="preserve"> ; </v>
          </cell>
        </row>
        <row r="281">
          <cell r="A281" t="str">
            <v xml:space="preserve"> ; </v>
          </cell>
        </row>
        <row r="282">
          <cell r="A282" t="str">
            <v xml:space="preserve"> ; </v>
          </cell>
        </row>
        <row r="283">
          <cell r="A283" t="str">
            <v xml:space="preserve"> ; </v>
          </cell>
        </row>
        <row r="284">
          <cell r="A284" t="str">
            <v xml:space="preserve"> ; </v>
          </cell>
        </row>
        <row r="285">
          <cell r="A285" t="str">
            <v xml:space="preserve"> ; </v>
          </cell>
        </row>
        <row r="286">
          <cell r="A286" t="str">
            <v xml:space="preserve"> ; </v>
          </cell>
        </row>
        <row r="287">
          <cell r="A287" t="str">
            <v xml:space="preserve"> ; </v>
          </cell>
        </row>
        <row r="288">
          <cell r="A288" t="str">
            <v xml:space="preserve"> ; </v>
          </cell>
        </row>
        <row r="289">
          <cell r="A289" t="str">
            <v xml:space="preserve"> ; </v>
          </cell>
        </row>
        <row r="290">
          <cell r="A290" t="str">
            <v xml:space="preserve"> ; </v>
          </cell>
        </row>
        <row r="291">
          <cell r="A291" t="str">
            <v xml:space="preserve"> ; </v>
          </cell>
        </row>
        <row r="292">
          <cell r="A292" t="str">
            <v xml:space="preserve"> ; </v>
          </cell>
        </row>
        <row r="293">
          <cell r="A293" t="str">
            <v xml:space="preserve"> ; </v>
          </cell>
        </row>
        <row r="294">
          <cell r="A294" t="str">
            <v xml:space="preserve"> ; </v>
          </cell>
        </row>
        <row r="295">
          <cell r="A295" t="str">
            <v xml:space="preserve"> ; </v>
          </cell>
        </row>
        <row r="296">
          <cell r="A296" t="str">
            <v xml:space="preserve"> ; </v>
          </cell>
        </row>
        <row r="297">
          <cell r="A297" t="str">
            <v xml:space="preserve"> ; </v>
          </cell>
        </row>
        <row r="298">
          <cell r="A298" t="str">
            <v xml:space="preserve"> ; </v>
          </cell>
        </row>
        <row r="299">
          <cell r="A299" t="str">
            <v xml:space="preserve"> ; </v>
          </cell>
        </row>
        <row r="300">
          <cell r="A300" t="str">
            <v xml:space="preserve"> ; </v>
          </cell>
        </row>
        <row r="301">
          <cell r="A301" t="str">
            <v xml:space="preserve"> ; </v>
          </cell>
        </row>
        <row r="302">
          <cell r="A302" t="str">
            <v xml:space="preserve"> ; </v>
          </cell>
        </row>
        <row r="303">
          <cell r="A303" t="str">
            <v xml:space="preserve"> ; </v>
          </cell>
        </row>
        <row r="304">
          <cell r="A304" t="str">
            <v xml:space="preserve"> ; </v>
          </cell>
        </row>
        <row r="305">
          <cell r="A305" t="str">
            <v xml:space="preserve"> ; </v>
          </cell>
        </row>
        <row r="306">
          <cell r="A306" t="str">
            <v xml:space="preserve"> ; </v>
          </cell>
        </row>
        <row r="307">
          <cell r="A307" t="str">
            <v xml:space="preserve"> ; </v>
          </cell>
        </row>
        <row r="308">
          <cell r="A308" t="str">
            <v xml:space="preserve"> ; </v>
          </cell>
        </row>
        <row r="309">
          <cell r="A309" t="str">
            <v xml:space="preserve"> ; </v>
          </cell>
        </row>
        <row r="310">
          <cell r="A310" t="str">
            <v xml:space="preserve"> ; </v>
          </cell>
        </row>
        <row r="311">
          <cell r="A311" t="str">
            <v xml:space="preserve"> ; </v>
          </cell>
        </row>
        <row r="312">
          <cell r="A312" t="str">
            <v xml:space="preserve"> ; </v>
          </cell>
        </row>
        <row r="313">
          <cell r="A313" t="str">
            <v xml:space="preserve"> ; </v>
          </cell>
        </row>
        <row r="314">
          <cell r="A314" t="str">
            <v xml:space="preserve"> ; </v>
          </cell>
        </row>
        <row r="315">
          <cell r="A315" t="str">
            <v xml:space="preserve"> ; </v>
          </cell>
        </row>
        <row r="316">
          <cell r="A316" t="str">
            <v xml:space="preserve"> ; </v>
          </cell>
        </row>
        <row r="317">
          <cell r="A317" t="str">
            <v xml:space="preserve"> ; </v>
          </cell>
        </row>
        <row r="318">
          <cell r="A318" t="str">
            <v xml:space="preserve"> ; </v>
          </cell>
        </row>
        <row r="319">
          <cell r="A319" t="str">
            <v xml:space="preserve"> ; </v>
          </cell>
        </row>
        <row r="320">
          <cell r="A320" t="str">
            <v xml:space="preserve"> ; </v>
          </cell>
        </row>
        <row r="321">
          <cell r="A321" t="str">
            <v xml:space="preserve"> ; </v>
          </cell>
        </row>
        <row r="322">
          <cell r="A322" t="str">
            <v xml:space="preserve"> ; </v>
          </cell>
        </row>
        <row r="323">
          <cell r="A323" t="str">
            <v xml:space="preserve"> ; </v>
          </cell>
        </row>
        <row r="324">
          <cell r="A324" t="str">
            <v xml:space="preserve"> ; </v>
          </cell>
        </row>
        <row r="325">
          <cell r="A325" t="str">
            <v xml:space="preserve"> ; </v>
          </cell>
        </row>
        <row r="326">
          <cell r="A326" t="str">
            <v xml:space="preserve"> ; </v>
          </cell>
        </row>
        <row r="327">
          <cell r="A327" t="str">
            <v xml:space="preserve"> ; </v>
          </cell>
        </row>
        <row r="328">
          <cell r="A328" t="str">
            <v xml:space="preserve"> ; </v>
          </cell>
        </row>
        <row r="329">
          <cell r="A329" t="str">
            <v xml:space="preserve"> ; </v>
          </cell>
        </row>
        <row r="330">
          <cell r="A330" t="str">
            <v xml:space="preserve"> ; </v>
          </cell>
        </row>
        <row r="331">
          <cell r="A331" t="str">
            <v xml:space="preserve"> ; </v>
          </cell>
        </row>
        <row r="332">
          <cell r="A332" t="str">
            <v xml:space="preserve"> ; </v>
          </cell>
        </row>
        <row r="333">
          <cell r="A333" t="str">
            <v xml:space="preserve"> ; </v>
          </cell>
        </row>
        <row r="334">
          <cell r="A334" t="str">
            <v xml:space="preserve"> ; </v>
          </cell>
        </row>
        <row r="335">
          <cell r="A335" t="str">
            <v xml:space="preserve"> ; </v>
          </cell>
        </row>
        <row r="336">
          <cell r="A336" t="str">
            <v xml:space="preserve"> ; </v>
          </cell>
        </row>
        <row r="337">
          <cell r="A337" t="str">
            <v xml:space="preserve"> ; </v>
          </cell>
        </row>
        <row r="338">
          <cell r="A338" t="str">
            <v xml:space="preserve"> ; </v>
          </cell>
        </row>
        <row r="339">
          <cell r="A339" t="str">
            <v xml:space="preserve"> ; </v>
          </cell>
        </row>
        <row r="340">
          <cell r="A340" t="str">
            <v xml:space="preserve"> ; </v>
          </cell>
        </row>
        <row r="341">
          <cell r="A341" t="str">
            <v xml:space="preserve"> ; </v>
          </cell>
        </row>
        <row r="342">
          <cell r="A342" t="str">
            <v xml:space="preserve"> ; </v>
          </cell>
        </row>
        <row r="343">
          <cell r="A343" t="str">
            <v xml:space="preserve"> ; </v>
          </cell>
        </row>
        <row r="344">
          <cell r="A344" t="str">
            <v xml:space="preserve"> ; </v>
          </cell>
        </row>
        <row r="345">
          <cell r="A345" t="str">
            <v xml:space="preserve"> ; </v>
          </cell>
        </row>
        <row r="346">
          <cell r="A346" t="str">
            <v xml:space="preserve"> ; </v>
          </cell>
        </row>
        <row r="347">
          <cell r="A347" t="str">
            <v xml:space="preserve"> ; </v>
          </cell>
        </row>
        <row r="348">
          <cell r="A348" t="str">
            <v xml:space="preserve"> ; </v>
          </cell>
        </row>
        <row r="349">
          <cell r="A349" t="str">
            <v xml:space="preserve"> ; </v>
          </cell>
        </row>
        <row r="350">
          <cell r="A350" t="str">
            <v xml:space="preserve"> ; </v>
          </cell>
        </row>
        <row r="351">
          <cell r="A351" t="str">
            <v xml:space="preserve"> ; </v>
          </cell>
        </row>
        <row r="352">
          <cell r="A352" t="str">
            <v xml:space="preserve"> ; </v>
          </cell>
        </row>
        <row r="353">
          <cell r="A353" t="str">
            <v xml:space="preserve"> ; </v>
          </cell>
        </row>
        <row r="354">
          <cell r="A354" t="str">
            <v xml:space="preserve"> ; </v>
          </cell>
        </row>
        <row r="355">
          <cell r="A355" t="str">
            <v xml:space="preserve"> ; </v>
          </cell>
        </row>
        <row r="356">
          <cell r="A356" t="str">
            <v xml:space="preserve"> ; </v>
          </cell>
        </row>
        <row r="357">
          <cell r="A357" t="str">
            <v xml:space="preserve"> ; </v>
          </cell>
        </row>
        <row r="358">
          <cell r="A358" t="str">
            <v xml:space="preserve"> ; </v>
          </cell>
        </row>
        <row r="359">
          <cell r="A359" t="str">
            <v xml:space="preserve"> ; </v>
          </cell>
        </row>
        <row r="360">
          <cell r="A360" t="str">
            <v xml:space="preserve"> ; </v>
          </cell>
        </row>
        <row r="361">
          <cell r="A361" t="str">
            <v xml:space="preserve"> ; </v>
          </cell>
        </row>
        <row r="362">
          <cell r="A362" t="str">
            <v xml:space="preserve"> ; </v>
          </cell>
        </row>
        <row r="363">
          <cell r="A363" t="str">
            <v xml:space="preserve"> ; </v>
          </cell>
        </row>
        <row r="364">
          <cell r="A364" t="str">
            <v xml:space="preserve"> ; </v>
          </cell>
        </row>
        <row r="365">
          <cell r="A365" t="str">
            <v xml:space="preserve"> ; </v>
          </cell>
        </row>
        <row r="366">
          <cell r="A366" t="str">
            <v xml:space="preserve"> ; </v>
          </cell>
        </row>
        <row r="367">
          <cell r="A367" t="str">
            <v xml:space="preserve"> ; </v>
          </cell>
        </row>
        <row r="368">
          <cell r="A368" t="str">
            <v xml:space="preserve"> ; </v>
          </cell>
        </row>
        <row r="369">
          <cell r="A369" t="str">
            <v xml:space="preserve"> ; </v>
          </cell>
        </row>
        <row r="370">
          <cell r="A370" t="str">
            <v xml:space="preserve"> ; </v>
          </cell>
        </row>
        <row r="371">
          <cell r="A371" t="str">
            <v xml:space="preserve"> ; </v>
          </cell>
        </row>
        <row r="372">
          <cell r="A372" t="str">
            <v xml:space="preserve"> ; </v>
          </cell>
        </row>
        <row r="373">
          <cell r="A373" t="str">
            <v xml:space="preserve"> ; </v>
          </cell>
        </row>
        <row r="374">
          <cell r="A374" t="str">
            <v xml:space="preserve"> ; </v>
          </cell>
        </row>
        <row r="375">
          <cell r="A375" t="str">
            <v xml:space="preserve"> ; </v>
          </cell>
        </row>
        <row r="376">
          <cell r="A376" t="str">
            <v xml:space="preserve"> ; </v>
          </cell>
        </row>
        <row r="377">
          <cell r="A377" t="str">
            <v xml:space="preserve"> ; </v>
          </cell>
        </row>
        <row r="378">
          <cell r="A378" t="str">
            <v xml:space="preserve"> ; </v>
          </cell>
        </row>
        <row r="379">
          <cell r="A379" t="str">
            <v xml:space="preserve"> ; </v>
          </cell>
        </row>
        <row r="380">
          <cell r="A380" t="str">
            <v xml:space="preserve"> ; </v>
          </cell>
        </row>
        <row r="381">
          <cell r="A381" t="str">
            <v xml:space="preserve"> ; </v>
          </cell>
        </row>
        <row r="382">
          <cell r="A382" t="str">
            <v xml:space="preserve"> ; </v>
          </cell>
        </row>
        <row r="383">
          <cell r="A383" t="str">
            <v xml:space="preserve"> ; </v>
          </cell>
        </row>
        <row r="384">
          <cell r="A384" t="str">
            <v xml:space="preserve"> ; </v>
          </cell>
        </row>
        <row r="385">
          <cell r="A385" t="str">
            <v xml:space="preserve"> ; </v>
          </cell>
        </row>
        <row r="386">
          <cell r="A386" t="str">
            <v xml:space="preserve"> ; </v>
          </cell>
        </row>
        <row r="387">
          <cell r="A387" t="str">
            <v xml:space="preserve"> ; </v>
          </cell>
        </row>
        <row r="388">
          <cell r="A388" t="str">
            <v xml:space="preserve"> ; </v>
          </cell>
        </row>
        <row r="389">
          <cell r="A389" t="str">
            <v xml:space="preserve"> ; </v>
          </cell>
        </row>
        <row r="390">
          <cell r="A390" t="str">
            <v xml:space="preserve"> ; </v>
          </cell>
        </row>
        <row r="391">
          <cell r="A391" t="str">
            <v xml:space="preserve"> ; </v>
          </cell>
        </row>
        <row r="392">
          <cell r="A392" t="str">
            <v xml:space="preserve"> ; </v>
          </cell>
        </row>
        <row r="393">
          <cell r="A393" t="str">
            <v xml:space="preserve"> ; </v>
          </cell>
        </row>
        <row r="394">
          <cell r="A394" t="str">
            <v xml:space="preserve"> ; </v>
          </cell>
        </row>
        <row r="395">
          <cell r="A395" t="str">
            <v xml:space="preserve"> ; </v>
          </cell>
        </row>
        <row r="396">
          <cell r="A396" t="str">
            <v xml:space="preserve"> ; </v>
          </cell>
        </row>
        <row r="397">
          <cell r="A397" t="str">
            <v xml:space="preserve"> ; </v>
          </cell>
        </row>
        <row r="398">
          <cell r="A398" t="str">
            <v xml:space="preserve"> ; </v>
          </cell>
        </row>
        <row r="399">
          <cell r="A399" t="str">
            <v xml:space="preserve"> ; </v>
          </cell>
        </row>
        <row r="400">
          <cell r="A400" t="str">
            <v xml:space="preserve"> ; </v>
          </cell>
        </row>
        <row r="401">
          <cell r="A401" t="str">
            <v xml:space="preserve"> ; </v>
          </cell>
        </row>
        <row r="402">
          <cell r="A402" t="str">
            <v xml:space="preserve"> ; </v>
          </cell>
        </row>
        <row r="403">
          <cell r="A403" t="str">
            <v xml:space="preserve"> ; </v>
          </cell>
        </row>
        <row r="404">
          <cell r="A404" t="str">
            <v xml:space="preserve"> ; </v>
          </cell>
        </row>
      </sheetData>
      <sheetData sheetId="2"/>
      <sheetData sheetId="3"/>
      <sheetData sheetId="4"/>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1A"/>
      <sheetName val="MR001B"/>
      <sheetName val="MR002A"/>
      <sheetName val="MR002B"/>
      <sheetName val="MR003A"/>
      <sheetName val="MR003B"/>
      <sheetName val="MR004A"/>
      <sheetName val="MR004B"/>
      <sheetName val="MR005A"/>
      <sheetName val="MR005B"/>
      <sheetName val="MR006A"/>
      <sheetName val="MR006B"/>
      <sheetName val="MR007"/>
      <sheetName val="BR008 P&amp;L Overview"/>
      <sheetName val="BR010 License"/>
      <sheetName val="BR011 PS Revenue"/>
      <sheetName val="MR012 PS Perform"/>
      <sheetName val="MR013 PS Perform AUS"/>
      <sheetName val="B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1 WORLDWIDE TOTAL"/>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engagements"/>
      <sheetName val="resour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5-15-00"/>
      <sheetName val="06-30-00"/>
      <sheetName val="06-15-00"/>
      <sheetName val="05-31-00"/>
      <sheetName val="Q2FY05 CS Renewals"/>
      <sheetName val="Valid Labels"/>
      <sheetName val="MR012 PS Perform"/>
      <sheetName val="DATA TABLE"/>
      <sheetName val="DATA TABLE DE01"/>
      <sheetName val="maps &amp; exchange"/>
      <sheetName val="Date"/>
      <sheetName val="basic_data"/>
      <sheetName val="static_data"/>
      <sheetName val="menu"/>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tandard Inputs"/>
      <sheetName val="05-15-00"/>
    </sheetNames>
    <sheetDataSet>
      <sheetData sheetId="0"/>
      <sheetData sheetId="1" refreshError="1">
        <row r="4">
          <cell r="A4" t="str">
            <v>10-Prospect</v>
          </cell>
          <cell r="C4" t="str">
            <v>Y</v>
          </cell>
          <cell r="E4" t="str">
            <v>MA</v>
          </cell>
        </row>
        <row r="5">
          <cell r="A5" t="str">
            <v>20-Contact</v>
          </cell>
          <cell r="C5" t="str">
            <v>N</v>
          </cell>
          <cell r="E5" t="str">
            <v>SN</v>
          </cell>
        </row>
        <row r="6">
          <cell r="A6" t="str">
            <v>30-Qualify</v>
          </cell>
        </row>
        <row r="7">
          <cell r="A7" t="str">
            <v>40-Spec &amp; Demo</v>
          </cell>
        </row>
        <row r="8">
          <cell r="A8" t="str">
            <v>50-Mature</v>
          </cell>
        </row>
        <row r="9">
          <cell r="A9" t="str">
            <v>60-Proposal</v>
          </cell>
        </row>
        <row r="10">
          <cell r="A10" t="str">
            <v>70-Contract</v>
          </cell>
        </row>
        <row r="11">
          <cell r="A11" t="str">
            <v>80-Negotiation</v>
          </cell>
        </row>
        <row r="12">
          <cell r="A12" t="str">
            <v>90-Closing</v>
          </cell>
        </row>
        <row r="13">
          <cell r="A13" t="str">
            <v>100-Done</v>
          </cell>
        </row>
        <row r="14">
          <cell r="A14" t="str">
            <v>Hold</v>
          </cell>
        </row>
        <row r="15">
          <cell r="A15" t="str">
            <v>Stopped</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EV Book"/>
      <sheetName val="Non-operating assets"/>
      <sheetName val="BS"/>
      <sheetName val="FS Cdn Ferrous"/>
      <sheetName val="DCF"/>
      <sheetName val="CV"/>
      <sheetName val="FMV"/>
      <sheetName val="Rates"/>
      <sheetName val="Debt"/>
      <sheetName val="FS (2) US Ferrous"/>
      <sheetName val="DCF (2)"/>
      <sheetName val="FMV (2)"/>
      <sheetName val="CV (2)"/>
      <sheetName val="Rates (2)"/>
      <sheetName val="Debt (2)"/>
      <sheetName val="FS (5) Europe"/>
      <sheetName val="FS (5) UK Metals"/>
      <sheetName val="FS (5) ISG Europe"/>
      <sheetName val="DCF (5)"/>
      <sheetName val="CV (5)"/>
      <sheetName val="FMV (5)"/>
      <sheetName val="Rates (5)"/>
      <sheetName val="Debt (5)"/>
      <sheetName val="FS (6) ISG"/>
      <sheetName val="DCF (6)"/>
      <sheetName val="CV (6)"/>
      <sheetName val="FMV (6)"/>
      <sheetName val="Rates (6)"/>
      <sheetName val="Debt (6)"/>
      <sheetName val="FS (9) Corporate"/>
      <sheetName val="FS (3) IMS"/>
      <sheetName val="DCF (3)"/>
      <sheetName val="CV (3)"/>
      <sheetName val="FMV (3)"/>
      <sheetName val="Rates (3)"/>
      <sheetName val="Debt (3)"/>
      <sheetName val="FS (4) Intsel"/>
      <sheetName val="DCF (4)"/>
      <sheetName val="CV (4)"/>
      <sheetName val="FMV (4)"/>
      <sheetName val="Rates (4)"/>
      <sheetName val="Debt (4)"/>
      <sheetName val="FS (7) Phencorp"/>
      <sheetName val="DCF (7)"/>
      <sheetName val="CV (7)"/>
      <sheetName val="FMV (7)"/>
      <sheetName val="Rates (7)"/>
      <sheetName val="Debt (7)"/>
      <sheetName val="FS (8) Barbados"/>
      <sheetName val="DCF (8)"/>
      <sheetName val="CV (8)"/>
      <sheetName val="FMV (8)"/>
      <sheetName val="Rates (8)"/>
      <sheetName val="Debt (8)"/>
      <sheetName val="FS Corp. Cda"/>
      <sheetName val="FS Corp. Consolidation"/>
      <sheetName val="FS Metals Corp."/>
      <sheetName val="FS Corp. Delaware"/>
      <sheetName val="FS Corp. Other"/>
      <sheetName val="FS Corp. Pittsburgh"/>
      <sheetName val="FS Corp. Eliminations"/>
      <sheetName val="Corp. W_A"/>
      <sheetName val="DCF (9)"/>
      <sheetName val="CV (9)"/>
      <sheetName val="FMV (9)"/>
      <sheetName val="Rates (9)"/>
      <sheetName val="Debt (9)"/>
      <sheetName val="FS Aluminum"/>
      <sheetName val="FS Alum.ex Recy"/>
      <sheetName val="FS Recyclage"/>
      <sheetName val="DCF (10)"/>
      <sheetName val="CV (10)"/>
      <sheetName val="FMV (10)"/>
      <sheetName val="Rates (10)"/>
      <sheetName val="Debt (10)"/>
      <sheetName val="FS (11) Copper"/>
      <sheetName val="DCF (11)"/>
      <sheetName val="CV (11)"/>
      <sheetName val="FMV (11)"/>
      <sheetName val="Rates (11)"/>
      <sheetName val="Debt (11)"/>
      <sheetName val="Info"/>
      <sheetName val="Standard Inputs"/>
      <sheetName val="05-15-00"/>
      <sheetName val="Valid Labels"/>
      <sheetName val="T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Format"/>
      <sheetName val="Valid Labels"/>
      <sheetName val="Tab 4a - IXDK GP Smartlist"/>
      <sheetName val="Tab 4a - HUAU GP Smartlist"/>
      <sheetName val="FMV"/>
      <sheetName val="Rates"/>
      <sheetName val="Debt"/>
      <sheetName val="Worksheet Sign-Off"/>
      <sheetName val="VC Stats"/>
      <sheetName val="Utilization Tables"/>
      <sheetName val="signoff"/>
      <sheetName val="Maps and xch rates"/>
      <sheetName val="Lookup"/>
      <sheetName val="Q3 CE SAP Accrual"/>
      <sheetName val="Management Reports - November 9"/>
      <sheetName val="Incentives"/>
      <sheetName val="Sheet3"/>
      <sheetName val="domaSAP_300607"/>
      <sheetName val="IXOS Germ"/>
      <sheetName val="Date"/>
      <sheetName val="Data"/>
      <sheetName val="The_Sheet"/>
      <sheetName val="Info"/>
      <sheetName val="Margin"/>
      <sheetName val="Revenue"/>
      <sheetName val="Utilization"/>
      <sheetName val="WACC"/>
      <sheetName val="Sheet1"/>
      <sheetName val="Standard Inputs"/>
      <sheetName val="Validation"/>
      <sheetName val="Mandant"/>
      <sheetName val="Data Validation"/>
      <sheetName val="Management%20Reports%20-%20Nove"/>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Conf Budget"/>
      <sheetName val="Meals"/>
      <sheetName val="Print Quotes"/>
      <sheetName val="AV Quote"/>
      <sheetName val="AV Terms&amp;Conditions"/>
      <sheetName val="AV(Old Quote)"/>
      <sheetName val="Entertainment"/>
      <sheetName val="OTC Attendees"/>
      <sheetName val="Customer Speakers"/>
      <sheetName val="Training Sat-Sun (2)"/>
      <sheetName val="Training Cost Comparison (2)"/>
      <sheetName val="MR012 PS Per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C"/>
      <sheetName val="OTI"/>
      <sheetName val="Variables"/>
      <sheetName val="OTI JE"/>
      <sheetName val="OTC JE"/>
      <sheetName val="Doerner"/>
      <sheetName val="Farrell"/>
      <sheetName val="Ganguly"/>
      <sheetName val="Hoverd"/>
      <sheetName val="Penio"/>
      <sheetName val="Roberts"/>
      <sheetName val="Shackleton"/>
      <sheetName val="Revenue"/>
      <sheetName val="Margin"/>
      <sheetName val="Utilization"/>
      <sheetName val="Expense"/>
      <sheetName val="AV Quote"/>
    </sheetNames>
    <sheetDataSet>
      <sheetData sheetId="0" refreshError="1"/>
      <sheetData sheetId="1" refreshError="1"/>
      <sheetData sheetId="2"/>
      <sheetData sheetId="3"/>
      <sheetData sheetId="4" refreshError="1"/>
      <sheetData sheetId="5"/>
      <sheetData sheetId="6"/>
      <sheetData sheetId="7"/>
      <sheetData sheetId="8"/>
      <sheetData sheetId="9"/>
      <sheetData sheetId="10"/>
      <sheetData sheetId="11"/>
      <sheetData sheetId="12" refreshError="1">
        <row r="8">
          <cell r="B8">
            <v>0.01</v>
          </cell>
          <cell r="C8">
            <v>0</v>
          </cell>
        </row>
        <row r="9">
          <cell r="B9">
            <v>0.02</v>
          </cell>
          <cell r="C9">
            <v>0</v>
          </cell>
        </row>
        <row r="10">
          <cell r="B10">
            <v>0.03</v>
          </cell>
          <cell r="C10">
            <v>0</v>
          </cell>
        </row>
        <row r="11">
          <cell r="B11">
            <v>0.04</v>
          </cell>
          <cell r="C11">
            <v>0</v>
          </cell>
        </row>
        <row r="12">
          <cell r="B12">
            <v>0.05</v>
          </cell>
          <cell r="C12">
            <v>0</v>
          </cell>
        </row>
        <row r="13">
          <cell r="B13">
            <v>0.06</v>
          </cell>
          <cell r="C13">
            <v>0</v>
          </cell>
        </row>
        <row r="14">
          <cell r="B14">
            <v>7.0000000000000007E-2</v>
          </cell>
          <cell r="C14">
            <v>0</v>
          </cell>
        </row>
        <row r="15">
          <cell r="B15">
            <v>0.08</v>
          </cell>
          <cell r="C15">
            <v>0</v>
          </cell>
        </row>
        <row r="16">
          <cell r="B16">
            <v>0.09</v>
          </cell>
          <cell r="C16">
            <v>0</v>
          </cell>
        </row>
        <row r="17">
          <cell r="B17">
            <v>0.1</v>
          </cell>
          <cell r="C17">
            <v>0</v>
          </cell>
        </row>
        <row r="18">
          <cell r="B18">
            <v>0.11</v>
          </cell>
          <cell r="C18">
            <v>0</v>
          </cell>
        </row>
        <row r="19">
          <cell r="B19">
            <v>0.12</v>
          </cell>
          <cell r="C19">
            <v>0</v>
          </cell>
        </row>
        <row r="20">
          <cell r="B20">
            <v>0.13</v>
          </cell>
          <cell r="C20">
            <v>0</v>
          </cell>
        </row>
        <row r="21">
          <cell r="B21">
            <v>0.14000000000000001</v>
          </cell>
          <cell r="C21">
            <v>0</v>
          </cell>
        </row>
        <row r="22">
          <cell r="B22">
            <v>0.15</v>
          </cell>
          <cell r="C22">
            <v>0</v>
          </cell>
        </row>
        <row r="23">
          <cell r="B23">
            <v>0.16</v>
          </cell>
          <cell r="C23">
            <v>0</v>
          </cell>
        </row>
        <row r="24">
          <cell r="B24">
            <v>0.17</v>
          </cell>
          <cell r="C24">
            <v>0</v>
          </cell>
        </row>
        <row r="25">
          <cell r="B25">
            <v>0.18</v>
          </cell>
          <cell r="C25">
            <v>0</v>
          </cell>
        </row>
        <row r="26">
          <cell r="B26">
            <v>0.19</v>
          </cell>
          <cell r="C26">
            <v>0</v>
          </cell>
        </row>
        <row r="27">
          <cell r="B27">
            <v>0.2</v>
          </cell>
          <cell r="C27">
            <v>0</v>
          </cell>
        </row>
        <row r="28">
          <cell r="B28">
            <v>0.21</v>
          </cell>
          <cell r="C28">
            <v>0</v>
          </cell>
        </row>
        <row r="29">
          <cell r="B29">
            <v>0.22</v>
          </cell>
          <cell r="C29">
            <v>0</v>
          </cell>
        </row>
        <row r="30">
          <cell r="B30">
            <v>0.23</v>
          </cell>
          <cell r="C30">
            <v>0</v>
          </cell>
        </row>
        <row r="31">
          <cell r="B31">
            <v>0.24</v>
          </cell>
          <cell r="C31">
            <v>0</v>
          </cell>
        </row>
        <row r="32">
          <cell r="B32">
            <v>0.25</v>
          </cell>
          <cell r="C32">
            <v>0</v>
          </cell>
        </row>
        <row r="33">
          <cell r="B33">
            <v>0.26</v>
          </cell>
          <cell r="C33">
            <v>0</v>
          </cell>
        </row>
        <row r="34">
          <cell r="B34">
            <v>0.27</v>
          </cell>
          <cell r="C34">
            <v>0</v>
          </cell>
        </row>
        <row r="35">
          <cell r="B35">
            <v>0.28000000000000003</v>
          </cell>
          <cell r="C35">
            <v>0</v>
          </cell>
        </row>
        <row r="36">
          <cell r="B36">
            <v>0.28999999999999998</v>
          </cell>
          <cell r="C36">
            <v>0</v>
          </cell>
        </row>
        <row r="37">
          <cell r="B37">
            <v>0.3</v>
          </cell>
          <cell r="C37">
            <v>0</v>
          </cell>
        </row>
        <row r="38">
          <cell r="B38">
            <v>0.31</v>
          </cell>
          <cell r="C38">
            <v>0</v>
          </cell>
        </row>
        <row r="39">
          <cell r="B39">
            <v>0.32</v>
          </cell>
          <cell r="C39">
            <v>0</v>
          </cell>
        </row>
        <row r="40">
          <cell r="B40">
            <v>0.33</v>
          </cell>
          <cell r="C40">
            <v>0</v>
          </cell>
        </row>
        <row r="41">
          <cell r="B41">
            <v>0.34</v>
          </cell>
          <cell r="C41">
            <v>0</v>
          </cell>
        </row>
        <row r="42">
          <cell r="B42">
            <v>0.35</v>
          </cell>
          <cell r="C42">
            <v>0</v>
          </cell>
        </row>
        <row r="43">
          <cell r="B43">
            <v>0.36</v>
          </cell>
          <cell r="C43">
            <v>0</v>
          </cell>
        </row>
        <row r="44">
          <cell r="B44">
            <v>0.37</v>
          </cell>
          <cell r="C44">
            <v>0</v>
          </cell>
        </row>
        <row r="45">
          <cell r="B45">
            <v>0.38</v>
          </cell>
          <cell r="C45">
            <v>0</v>
          </cell>
        </row>
        <row r="46">
          <cell r="B46">
            <v>0.39</v>
          </cell>
          <cell r="C46">
            <v>0</v>
          </cell>
        </row>
        <row r="47">
          <cell r="B47">
            <v>0.4</v>
          </cell>
          <cell r="C47">
            <v>0</v>
          </cell>
        </row>
        <row r="48">
          <cell r="B48">
            <v>0.41</v>
          </cell>
          <cell r="C48">
            <v>0</v>
          </cell>
        </row>
        <row r="49">
          <cell r="B49">
            <v>0.42</v>
          </cell>
          <cell r="C49">
            <v>0</v>
          </cell>
        </row>
        <row r="50">
          <cell r="B50">
            <v>0.43</v>
          </cell>
          <cell r="C50">
            <v>0</v>
          </cell>
        </row>
        <row r="51">
          <cell r="B51">
            <v>0.44</v>
          </cell>
          <cell r="C51">
            <v>0</v>
          </cell>
        </row>
        <row r="52">
          <cell r="B52">
            <v>0.45</v>
          </cell>
          <cell r="C52">
            <v>0</v>
          </cell>
        </row>
        <row r="53">
          <cell r="B53">
            <v>0.46</v>
          </cell>
          <cell r="C53">
            <v>0</v>
          </cell>
        </row>
        <row r="54">
          <cell r="B54">
            <v>0.47</v>
          </cell>
          <cell r="C54">
            <v>0</v>
          </cell>
        </row>
        <row r="55">
          <cell r="B55">
            <v>0.48</v>
          </cell>
          <cell r="C55">
            <v>0</v>
          </cell>
        </row>
        <row r="56">
          <cell r="B56">
            <v>0.49</v>
          </cell>
          <cell r="C56">
            <v>0</v>
          </cell>
        </row>
        <row r="57">
          <cell r="B57">
            <v>0.5</v>
          </cell>
          <cell r="C57">
            <v>0</v>
          </cell>
        </row>
        <row r="58">
          <cell r="B58">
            <v>0.51</v>
          </cell>
          <cell r="C58">
            <v>0</v>
          </cell>
        </row>
        <row r="59">
          <cell r="B59">
            <v>0.52</v>
          </cell>
          <cell r="C59">
            <v>0</v>
          </cell>
        </row>
        <row r="60">
          <cell r="B60">
            <v>0.53</v>
          </cell>
          <cell r="C60">
            <v>0</v>
          </cell>
        </row>
        <row r="61">
          <cell r="B61">
            <v>0.54</v>
          </cell>
          <cell r="C61">
            <v>0</v>
          </cell>
        </row>
        <row r="62">
          <cell r="B62">
            <v>0.55000000000000004</v>
          </cell>
          <cell r="C62">
            <v>0</v>
          </cell>
        </row>
        <row r="63">
          <cell r="B63">
            <v>0.56000000000000005</v>
          </cell>
          <cell r="C63">
            <v>0</v>
          </cell>
        </row>
        <row r="64">
          <cell r="B64">
            <v>0.56999999999999995</v>
          </cell>
          <cell r="C64">
            <v>0</v>
          </cell>
        </row>
        <row r="65">
          <cell r="B65">
            <v>0.57999999999999996</v>
          </cell>
          <cell r="C65">
            <v>0</v>
          </cell>
        </row>
        <row r="66">
          <cell r="B66">
            <v>0.59</v>
          </cell>
          <cell r="C66">
            <v>0</v>
          </cell>
        </row>
        <row r="67">
          <cell r="B67">
            <v>0.6</v>
          </cell>
          <cell r="C67">
            <v>0</v>
          </cell>
        </row>
        <row r="68">
          <cell r="B68">
            <v>0.61</v>
          </cell>
          <cell r="C68">
            <v>0</v>
          </cell>
        </row>
        <row r="69">
          <cell r="B69">
            <v>0.62</v>
          </cell>
          <cell r="C69">
            <v>0</v>
          </cell>
        </row>
        <row r="70">
          <cell r="B70">
            <v>0.63</v>
          </cell>
          <cell r="C70">
            <v>0</v>
          </cell>
        </row>
        <row r="71">
          <cell r="B71">
            <v>0.64</v>
          </cell>
          <cell r="C71">
            <v>0</v>
          </cell>
        </row>
        <row r="72">
          <cell r="B72">
            <v>0.65</v>
          </cell>
          <cell r="C72">
            <v>0</v>
          </cell>
        </row>
        <row r="73">
          <cell r="B73">
            <v>0.66</v>
          </cell>
          <cell r="C73">
            <v>0</v>
          </cell>
        </row>
        <row r="74">
          <cell r="B74">
            <v>0.67</v>
          </cell>
          <cell r="C74">
            <v>0</v>
          </cell>
        </row>
        <row r="75">
          <cell r="B75">
            <v>0.68</v>
          </cell>
          <cell r="C75">
            <v>0</v>
          </cell>
        </row>
        <row r="76">
          <cell r="B76">
            <v>0.69</v>
          </cell>
          <cell r="C76">
            <v>0</v>
          </cell>
        </row>
        <row r="77">
          <cell r="B77">
            <v>0.7</v>
          </cell>
          <cell r="C77">
            <v>0</v>
          </cell>
        </row>
        <row r="78">
          <cell r="B78">
            <v>0.71</v>
          </cell>
          <cell r="C78">
            <v>0</v>
          </cell>
        </row>
        <row r="79">
          <cell r="B79">
            <v>0.72</v>
          </cell>
          <cell r="C79">
            <v>0</v>
          </cell>
        </row>
        <row r="80">
          <cell r="B80">
            <v>0.73</v>
          </cell>
          <cell r="C80">
            <v>0</v>
          </cell>
        </row>
        <row r="81">
          <cell r="B81">
            <v>0.74</v>
          </cell>
          <cell r="C81">
            <v>0</v>
          </cell>
        </row>
        <row r="82">
          <cell r="B82">
            <v>0.75</v>
          </cell>
          <cell r="C82">
            <v>0</v>
          </cell>
        </row>
        <row r="83">
          <cell r="B83">
            <v>0.76</v>
          </cell>
          <cell r="C83">
            <v>0</v>
          </cell>
        </row>
        <row r="84">
          <cell r="B84">
            <v>0.77</v>
          </cell>
          <cell r="C84">
            <v>0</v>
          </cell>
        </row>
        <row r="85">
          <cell r="B85">
            <v>0.78</v>
          </cell>
          <cell r="C85">
            <v>0</v>
          </cell>
        </row>
        <row r="86">
          <cell r="B86">
            <v>0.79</v>
          </cell>
          <cell r="C86">
            <v>0</v>
          </cell>
        </row>
        <row r="87">
          <cell r="B87">
            <v>0.8</v>
          </cell>
          <cell r="C87">
            <v>0.2</v>
          </cell>
        </row>
        <row r="88">
          <cell r="B88">
            <v>0.81</v>
          </cell>
          <cell r="C88">
            <v>0.2</v>
          </cell>
        </row>
        <row r="89">
          <cell r="B89">
            <v>0.82</v>
          </cell>
          <cell r="C89">
            <v>0.2</v>
          </cell>
        </row>
        <row r="90">
          <cell r="B90">
            <v>0.83</v>
          </cell>
          <cell r="C90">
            <v>0.2</v>
          </cell>
        </row>
        <row r="91">
          <cell r="B91">
            <v>0.84</v>
          </cell>
          <cell r="C91">
            <v>0.4</v>
          </cell>
        </row>
        <row r="92">
          <cell r="B92">
            <v>0.85</v>
          </cell>
          <cell r="C92">
            <v>0.4</v>
          </cell>
        </row>
        <row r="93">
          <cell r="B93">
            <v>0.86</v>
          </cell>
          <cell r="C93">
            <v>0.4</v>
          </cell>
        </row>
        <row r="94">
          <cell r="B94">
            <v>0.87</v>
          </cell>
          <cell r="C94">
            <v>0.4</v>
          </cell>
        </row>
        <row r="95">
          <cell r="B95">
            <v>0.88</v>
          </cell>
          <cell r="C95">
            <v>0.4</v>
          </cell>
        </row>
        <row r="96">
          <cell r="B96">
            <v>0.89</v>
          </cell>
          <cell r="C96">
            <v>0.4</v>
          </cell>
        </row>
        <row r="97">
          <cell r="B97">
            <v>0.9</v>
          </cell>
          <cell r="C97">
            <v>0.6</v>
          </cell>
        </row>
        <row r="98">
          <cell r="B98">
            <v>0.91</v>
          </cell>
          <cell r="C98">
            <v>0.6</v>
          </cell>
        </row>
        <row r="99">
          <cell r="B99">
            <v>0.92</v>
          </cell>
          <cell r="C99">
            <v>0.6</v>
          </cell>
        </row>
        <row r="100">
          <cell r="B100">
            <v>0.93</v>
          </cell>
          <cell r="C100">
            <v>0.6</v>
          </cell>
        </row>
        <row r="101">
          <cell r="B101">
            <v>0.94</v>
          </cell>
          <cell r="C101">
            <v>0.6</v>
          </cell>
        </row>
        <row r="102">
          <cell r="B102">
            <v>0.95</v>
          </cell>
          <cell r="C102">
            <v>0.8</v>
          </cell>
        </row>
        <row r="103">
          <cell r="B103">
            <v>0.96</v>
          </cell>
          <cell r="C103">
            <v>0.8</v>
          </cell>
        </row>
        <row r="104">
          <cell r="B104">
            <v>0.97</v>
          </cell>
          <cell r="C104">
            <v>0.8</v>
          </cell>
        </row>
        <row r="105">
          <cell r="B105">
            <v>0.98</v>
          </cell>
          <cell r="C105">
            <v>0.8</v>
          </cell>
        </row>
        <row r="106">
          <cell r="B106">
            <v>0.99</v>
          </cell>
          <cell r="C106">
            <v>0.8</v>
          </cell>
        </row>
        <row r="107">
          <cell r="B107">
            <v>1</v>
          </cell>
          <cell r="C107">
            <v>1</v>
          </cell>
        </row>
        <row r="108">
          <cell r="B108">
            <v>1.01</v>
          </cell>
          <cell r="C108">
            <v>1.02</v>
          </cell>
        </row>
        <row r="109">
          <cell r="B109">
            <v>1.02</v>
          </cell>
          <cell r="C109">
            <v>1.04</v>
          </cell>
        </row>
        <row r="110">
          <cell r="B110">
            <v>1.03</v>
          </cell>
          <cell r="C110">
            <v>1.06</v>
          </cell>
        </row>
        <row r="111">
          <cell r="B111">
            <v>1.04</v>
          </cell>
          <cell r="C111">
            <v>1.08</v>
          </cell>
        </row>
        <row r="112">
          <cell r="B112">
            <v>1.05</v>
          </cell>
          <cell r="C112">
            <v>1.1000000000000001</v>
          </cell>
        </row>
        <row r="113">
          <cell r="B113">
            <v>1.06</v>
          </cell>
          <cell r="C113">
            <v>1.1200000000000001</v>
          </cell>
        </row>
        <row r="114">
          <cell r="B114">
            <v>1.07</v>
          </cell>
          <cell r="C114">
            <v>1.1400000000000001</v>
          </cell>
        </row>
        <row r="115">
          <cell r="B115">
            <v>1.08</v>
          </cell>
          <cell r="C115">
            <v>1.1600000000000001</v>
          </cell>
        </row>
        <row r="116">
          <cell r="B116">
            <v>1.0900000000000001</v>
          </cell>
          <cell r="C116">
            <v>1.1800000000000002</v>
          </cell>
        </row>
        <row r="117">
          <cell r="B117">
            <v>1.1000000000000001</v>
          </cell>
          <cell r="C117">
            <v>1.2000000000000002</v>
          </cell>
        </row>
        <row r="118">
          <cell r="B118">
            <v>1.1100000000000001</v>
          </cell>
          <cell r="C118">
            <v>1.2200000000000002</v>
          </cell>
        </row>
        <row r="119">
          <cell r="B119">
            <v>1.1200000000000001</v>
          </cell>
          <cell r="C119">
            <v>1.2400000000000002</v>
          </cell>
        </row>
        <row r="120">
          <cell r="B120">
            <v>1.1299999999999999</v>
          </cell>
          <cell r="C120">
            <v>1.2600000000000002</v>
          </cell>
        </row>
        <row r="121">
          <cell r="B121">
            <v>1.1399999999999999</v>
          </cell>
          <cell r="C121">
            <v>1.2800000000000002</v>
          </cell>
        </row>
        <row r="122">
          <cell r="B122">
            <v>1.1499999999999999</v>
          </cell>
          <cell r="C122">
            <v>1.3000000000000003</v>
          </cell>
        </row>
        <row r="123">
          <cell r="B123">
            <v>1.1599999999999999</v>
          </cell>
          <cell r="C123">
            <v>1.3200000000000003</v>
          </cell>
        </row>
        <row r="124">
          <cell r="B124">
            <v>1.17</v>
          </cell>
          <cell r="C124">
            <v>1.3400000000000003</v>
          </cell>
        </row>
        <row r="125">
          <cell r="B125">
            <v>1.18</v>
          </cell>
          <cell r="C125">
            <v>1.3600000000000003</v>
          </cell>
        </row>
        <row r="126">
          <cell r="B126">
            <v>1.19</v>
          </cell>
          <cell r="C126">
            <v>1.3800000000000003</v>
          </cell>
        </row>
        <row r="127">
          <cell r="B127">
            <v>1.2</v>
          </cell>
          <cell r="C127">
            <v>1.4000000000000004</v>
          </cell>
        </row>
        <row r="128">
          <cell r="B128">
            <v>1.21</v>
          </cell>
          <cell r="C128">
            <v>1.4200000000000004</v>
          </cell>
        </row>
        <row r="129">
          <cell r="B129">
            <v>1.22</v>
          </cell>
          <cell r="C129">
            <v>1.4400000000000004</v>
          </cell>
        </row>
        <row r="130">
          <cell r="B130">
            <v>1.23</v>
          </cell>
          <cell r="C130">
            <v>1.4600000000000004</v>
          </cell>
        </row>
        <row r="131">
          <cell r="B131">
            <v>1.24</v>
          </cell>
          <cell r="C131">
            <v>1.4800000000000004</v>
          </cell>
        </row>
        <row r="132">
          <cell r="B132">
            <v>1.25</v>
          </cell>
          <cell r="C132">
            <v>1.5000000000000004</v>
          </cell>
        </row>
        <row r="133">
          <cell r="B133">
            <v>1.26</v>
          </cell>
          <cell r="C133">
            <v>1.5200000000000005</v>
          </cell>
        </row>
        <row r="134">
          <cell r="B134">
            <v>1.27</v>
          </cell>
          <cell r="C134">
            <v>1.5400000000000005</v>
          </cell>
        </row>
        <row r="135">
          <cell r="B135">
            <v>1.28</v>
          </cell>
          <cell r="C135">
            <v>1.5600000000000005</v>
          </cell>
        </row>
        <row r="136">
          <cell r="B136">
            <v>1.29</v>
          </cell>
          <cell r="C136">
            <v>1.5800000000000005</v>
          </cell>
        </row>
        <row r="137">
          <cell r="B137">
            <v>1.3</v>
          </cell>
          <cell r="C137">
            <v>1.6000000000000005</v>
          </cell>
        </row>
        <row r="138">
          <cell r="B138">
            <v>1.31</v>
          </cell>
          <cell r="C138">
            <v>1.6200000000000006</v>
          </cell>
        </row>
      </sheetData>
      <sheetData sheetId="13" refreshError="1">
        <row r="9">
          <cell r="B9">
            <v>0</v>
          </cell>
          <cell r="C9">
            <v>0</v>
          </cell>
        </row>
        <row r="10">
          <cell r="B10">
            <v>0.01</v>
          </cell>
          <cell r="C10">
            <v>0</v>
          </cell>
        </row>
        <row r="11">
          <cell r="B11">
            <v>0.02</v>
          </cell>
          <cell r="C11">
            <v>0</v>
          </cell>
        </row>
        <row r="12">
          <cell r="B12">
            <v>0.03</v>
          </cell>
          <cell r="C12">
            <v>0</v>
          </cell>
        </row>
        <row r="13">
          <cell r="B13">
            <v>0.04</v>
          </cell>
          <cell r="C13">
            <v>0</v>
          </cell>
        </row>
        <row r="14">
          <cell r="B14">
            <v>0.05</v>
          </cell>
          <cell r="C14">
            <v>0</v>
          </cell>
        </row>
        <row r="15">
          <cell r="B15">
            <v>0.06</v>
          </cell>
          <cell r="C15">
            <v>0</v>
          </cell>
        </row>
        <row r="16">
          <cell r="B16">
            <v>7.0000000000000007E-2</v>
          </cell>
          <cell r="C16">
            <v>0</v>
          </cell>
        </row>
        <row r="17">
          <cell r="B17">
            <v>0.08</v>
          </cell>
          <cell r="C17">
            <v>0</v>
          </cell>
        </row>
        <row r="18">
          <cell r="B18">
            <v>0.09</v>
          </cell>
          <cell r="C18">
            <v>0</v>
          </cell>
        </row>
        <row r="19">
          <cell r="B19">
            <v>0.1</v>
          </cell>
          <cell r="C19">
            <v>0</v>
          </cell>
        </row>
        <row r="20">
          <cell r="B20">
            <v>0.11</v>
          </cell>
          <cell r="C20">
            <v>0</v>
          </cell>
        </row>
        <row r="21">
          <cell r="B21">
            <v>0.12</v>
          </cell>
          <cell r="C21">
            <v>0</v>
          </cell>
        </row>
        <row r="22">
          <cell r="B22">
            <v>0.13</v>
          </cell>
          <cell r="C22">
            <v>0</v>
          </cell>
        </row>
        <row r="23">
          <cell r="B23">
            <v>0.14000000000000001</v>
          </cell>
          <cell r="C23">
            <v>0</v>
          </cell>
        </row>
        <row r="24">
          <cell r="B24">
            <v>0.15</v>
          </cell>
          <cell r="C24">
            <v>0</v>
          </cell>
        </row>
        <row r="25">
          <cell r="B25">
            <v>0.16</v>
          </cell>
          <cell r="C25">
            <v>0</v>
          </cell>
        </row>
        <row r="26">
          <cell r="B26">
            <v>0.17</v>
          </cell>
          <cell r="C26">
            <v>0</v>
          </cell>
        </row>
        <row r="27">
          <cell r="B27">
            <v>0.18</v>
          </cell>
          <cell r="C27">
            <v>0</v>
          </cell>
        </row>
        <row r="28">
          <cell r="B28">
            <v>0.19</v>
          </cell>
          <cell r="C28">
            <v>0</v>
          </cell>
        </row>
        <row r="29">
          <cell r="B29">
            <v>0.2</v>
          </cell>
          <cell r="C29">
            <v>0</v>
          </cell>
        </row>
        <row r="30">
          <cell r="B30">
            <v>0.21</v>
          </cell>
          <cell r="C30">
            <v>0</v>
          </cell>
        </row>
        <row r="31">
          <cell r="B31">
            <v>0.22</v>
          </cell>
          <cell r="C31">
            <v>0</v>
          </cell>
        </row>
        <row r="32">
          <cell r="B32">
            <v>0.23</v>
          </cell>
          <cell r="C32">
            <v>0</v>
          </cell>
        </row>
        <row r="33">
          <cell r="B33">
            <v>0.24</v>
          </cell>
          <cell r="C33">
            <v>0</v>
          </cell>
        </row>
        <row r="34">
          <cell r="B34">
            <v>0.25</v>
          </cell>
          <cell r="C34">
            <v>0</v>
          </cell>
        </row>
        <row r="35">
          <cell r="B35">
            <v>0.26</v>
          </cell>
          <cell r="C35">
            <v>0</v>
          </cell>
        </row>
        <row r="36">
          <cell r="B36">
            <v>0.27</v>
          </cell>
          <cell r="C36">
            <v>0</v>
          </cell>
        </row>
        <row r="37">
          <cell r="B37">
            <v>0.28000000000000003</v>
          </cell>
          <cell r="C37">
            <v>0</v>
          </cell>
        </row>
        <row r="38">
          <cell r="B38">
            <v>0.28999999999999998</v>
          </cell>
          <cell r="C38">
            <v>0</v>
          </cell>
        </row>
        <row r="39">
          <cell r="B39">
            <v>0.3</v>
          </cell>
          <cell r="C39">
            <v>0</v>
          </cell>
        </row>
        <row r="40">
          <cell r="B40">
            <v>0.31</v>
          </cell>
          <cell r="C40">
            <v>0</v>
          </cell>
        </row>
        <row r="41">
          <cell r="B41">
            <v>0.32</v>
          </cell>
          <cell r="C41">
            <v>0</v>
          </cell>
        </row>
        <row r="42">
          <cell r="B42">
            <v>0.33</v>
          </cell>
          <cell r="C42">
            <v>0</v>
          </cell>
        </row>
        <row r="43">
          <cell r="B43">
            <v>0.34</v>
          </cell>
          <cell r="C43">
            <v>0</v>
          </cell>
        </row>
        <row r="44">
          <cell r="B44">
            <v>0.35</v>
          </cell>
          <cell r="C44">
            <v>0</v>
          </cell>
        </row>
        <row r="45">
          <cell r="B45">
            <v>0.36</v>
          </cell>
          <cell r="C45">
            <v>0</v>
          </cell>
        </row>
        <row r="46">
          <cell r="B46">
            <v>0.37</v>
          </cell>
          <cell r="C46">
            <v>0</v>
          </cell>
        </row>
        <row r="47">
          <cell r="B47">
            <v>0.38</v>
          </cell>
          <cell r="C47">
            <v>0</v>
          </cell>
        </row>
        <row r="48">
          <cell r="B48">
            <v>0.39</v>
          </cell>
          <cell r="C48">
            <v>0</v>
          </cell>
        </row>
        <row r="49">
          <cell r="B49">
            <v>0.4</v>
          </cell>
          <cell r="C49">
            <v>0</v>
          </cell>
        </row>
        <row r="50">
          <cell r="B50">
            <v>0.41</v>
          </cell>
          <cell r="C50">
            <v>0</v>
          </cell>
        </row>
        <row r="51">
          <cell r="B51">
            <v>0.42</v>
          </cell>
          <cell r="C51">
            <v>0</v>
          </cell>
        </row>
        <row r="52">
          <cell r="B52">
            <v>0.43</v>
          </cell>
          <cell r="C52">
            <v>0</v>
          </cell>
        </row>
        <row r="53">
          <cell r="B53">
            <v>0.44</v>
          </cell>
          <cell r="C53">
            <v>0</v>
          </cell>
        </row>
        <row r="54">
          <cell r="B54">
            <v>0.45</v>
          </cell>
          <cell r="C54">
            <v>0</v>
          </cell>
        </row>
        <row r="55">
          <cell r="B55">
            <v>0.46</v>
          </cell>
          <cell r="C55">
            <v>0</v>
          </cell>
        </row>
        <row r="56">
          <cell r="B56">
            <v>0.47</v>
          </cell>
          <cell r="C56">
            <v>0</v>
          </cell>
        </row>
        <row r="57">
          <cell r="B57">
            <v>0.48</v>
          </cell>
          <cell r="C57">
            <v>0</v>
          </cell>
        </row>
        <row r="58">
          <cell r="B58">
            <v>0.49</v>
          </cell>
          <cell r="C58">
            <v>0</v>
          </cell>
        </row>
        <row r="59">
          <cell r="B59">
            <v>0.5</v>
          </cell>
          <cell r="C59">
            <v>0</v>
          </cell>
        </row>
        <row r="60">
          <cell r="B60">
            <v>0.51</v>
          </cell>
          <cell r="C60">
            <v>0</v>
          </cell>
        </row>
        <row r="61">
          <cell r="B61">
            <v>0.52</v>
          </cell>
          <cell r="C61">
            <v>0</v>
          </cell>
        </row>
        <row r="62">
          <cell r="B62">
            <v>0.53</v>
          </cell>
          <cell r="C62">
            <v>0</v>
          </cell>
        </row>
        <row r="63">
          <cell r="B63">
            <v>0.54</v>
          </cell>
          <cell r="C63">
            <v>0</v>
          </cell>
        </row>
        <row r="64">
          <cell r="B64">
            <v>0.55000000000000004</v>
          </cell>
          <cell r="C64">
            <v>0</v>
          </cell>
        </row>
        <row r="65">
          <cell r="B65">
            <v>0.56000000000000005</v>
          </cell>
          <cell r="C65">
            <v>0</v>
          </cell>
        </row>
        <row r="66">
          <cell r="B66">
            <v>0.56999999999999995</v>
          </cell>
          <cell r="C66">
            <v>0</v>
          </cell>
        </row>
        <row r="67">
          <cell r="B67">
            <v>0.57999999999999996</v>
          </cell>
          <cell r="C67">
            <v>0</v>
          </cell>
        </row>
        <row r="68">
          <cell r="B68">
            <v>0.59</v>
          </cell>
          <cell r="C68">
            <v>0</v>
          </cell>
        </row>
        <row r="69">
          <cell r="B69">
            <v>0.6</v>
          </cell>
          <cell r="C69">
            <v>0</v>
          </cell>
        </row>
        <row r="70">
          <cell r="B70">
            <v>0.61</v>
          </cell>
          <cell r="C70">
            <v>0</v>
          </cell>
        </row>
        <row r="71">
          <cell r="B71">
            <v>0.62</v>
          </cell>
          <cell r="C71">
            <v>0</v>
          </cell>
        </row>
        <row r="72">
          <cell r="B72">
            <v>0.63</v>
          </cell>
          <cell r="C72">
            <v>0</v>
          </cell>
        </row>
        <row r="73">
          <cell r="B73">
            <v>0.64</v>
          </cell>
          <cell r="C73">
            <v>0</v>
          </cell>
        </row>
        <row r="74">
          <cell r="B74">
            <v>0.65</v>
          </cell>
          <cell r="C74">
            <v>0</v>
          </cell>
        </row>
        <row r="75">
          <cell r="B75">
            <v>0.66</v>
          </cell>
          <cell r="C75">
            <v>0</v>
          </cell>
        </row>
        <row r="76">
          <cell r="B76">
            <v>0.67</v>
          </cell>
          <cell r="C76">
            <v>0</v>
          </cell>
        </row>
        <row r="77">
          <cell r="B77">
            <v>0.68</v>
          </cell>
          <cell r="C77">
            <v>0</v>
          </cell>
        </row>
        <row r="78">
          <cell r="B78">
            <v>0.69</v>
          </cell>
          <cell r="C78">
            <v>0</v>
          </cell>
        </row>
        <row r="79">
          <cell r="B79">
            <v>0.7</v>
          </cell>
          <cell r="C79">
            <v>0</v>
          </cell>
        </row>
        <row r="80">
          <cell r="B80">
            <v>0.71</v>
          </cell>
          <cell r="C80">
            <v>0</v>
          </cell>
        </row>
        <row r="81">
          <cell r="B81">
            <v>0.72</v>
          </cell>
          <cell r="C81">
            <v>0</v>
          </cell>
        </row>
        <row r="82">
          <cell r="B82">
            <v>0.73</v>
          </cell>
          <cell r="C82">
            <v>0</v>
          </cell>
        </row>
        <row r="83">
          <cell r="B83">
            <v>0.74</v>
          </cell>
          <cell r="C83">
            <v>0</v>
          </cell>
        </row>
        <row r="84">
          <cell r="B84">
            <v>0.75</v>
          </cell>
          <cell r="C84">
            <v>0</v>
          </cell>
        </row>
        <row r="85">
          <cell r="B85">
            <v>0.76</v>
          </cell>
          <cell r="C85">
            <v>0</v>
          </cell>
        </row>
        <row r="86">
          <cell r="B86">
            <v>0.77</v>
          </cell>
          <cell r="C86">
            <v>0</v>
          </cell>
        </row>
        <row r="87">
          <cell r="B87">
            <v>0.78</v>
          </cell>
          <cell r="C87">
            <v>0</v>
          </cell>
        </row>
        <row r="88">
          <cell r="B88">
            <v>0.79</v>
          </cell>
          <cell r="C88">
            <v>0</v>
          </cell>
        </row>
        <row r="89">
          <cell r="B89">
            <v>0.8</v>
          </cell>
          <cell r="C89">
            <v>0</v>
          </cell>
        </row>
        <row r="90">
          <cell r="B90">
            <v>0.81</v>
          </cell>
          <cell r="C90">
            <v>0</v>
          </cell>
        </row>
        <row r="91">
          <cell r="B91">
            <v>0.82</v>
          </cell>
          <cell r="C91">
            <v>0</v>
          </cell>
        </row>
        <row r="92">
          <cell r="B92">
            <v>0.83</v>
          </cell>
          <cell r="C92">
            <v>0</v>
          </cell>
        </row>
        <row r="93">
          <cell r="B93">
            <v>0.84</v>
          </cell>
          <cell r="C93">
            <v>0</v>
          </cell>
        </row>
        <row r="94">
          <cell r="B94">
            <v>0.85</v>
          </cell>
          <cell r="C94">
            <v>0</v>
          </cell>
        </row>
        <row r="95">
          <cell r="B95">
            <v>0.86</v>
          </cell>
          <cell r="C95">
            <v>0</v>
          </cell>
        </row>
        <row r="96">
          <cell r="B96">
            <v>0.87</v>
          </cell>
          <cell r="C96">
            <v>0</v>
          </cell>
        </row>
        <row r="97">
          <cell r="B97">
            <v>0.88</v>
          </cell>
          <cell r="C97">
            <v>0</v>
          </cell>
        </row>
        <row r="98">
          <cell r="B98">
            <v>0.89</v>
          </cell>
          <cell r="C98">
            <v>0</v>
          </cell>
        </row>
        <row r="99">
          <cell r="B99">
            <v>0.9</v>
          </cell>
          <cell r="C99">
            <v>0</v>
          </cell>
        </row>
        <row r="100">
          <cell r="B100">
            <v>0.91</v>
          </cell>
          <cell r="C100">
            <v>0.1</v>
          </cell>
        </row>
        <row r="101">
          <cell r="B101">
            <v>0.92</v>
          </cell>
          <cell r="C101">
            <v>0.2</v>
          </cell>
        </row>
        <row r="102">
          <cell r="B102">
            <v>0.93</v>
          </cell>
          <cell r="C102">
            <v>0.3</v>
          </cell>
        </row>
        <row r="103">
          <cell r="B103">
            <v>0.94</v>
          </cell>
          <cell r="C103">
            <v>0.4</v>
          </cell>
        </row>
        <row r="104">
          <cell r="B104">
            <v>0.95</v>
          </cell>
          <cell r="C104">
            <v>0.5</v>
          </cell>
        </row>
        <row r="105">
          <cell r="B105">
            <v>0.96</v>
          </cell>
          <cell r="C105">
            <v>0.6</v>
          </cell>
        </row>
        <row r="106">
          <cell r="B106">
            <v>0.97</v>
          </cell>
          <cell r="C106">
            <v>0.7</v>
          </cell>
        </row>
        <row r="107">
          <cell r="B107">
            <v>0.98</v>
          </cell>
          <cell r="C107">
            <v>0.8</v>
          </cell>
        </row>
        <row r="108">
          <cell r="B108">
            <v>0.99</v>
          </cell>
          <cell r="C108">
            <v>0.9</v>
          </cell>
        </row>
        <row r="109">
          <cell r="B109">
            <v>1</v>
          </cell>
          <cell r="C109">
            <v>1</v>
          </cell>
        </row>
        <row r="110">
          <cell r="B110">
            <v>1.01</v>
          </cell>
          <cell r="C110">
            <v>1.02</v>
          </cell>
        </row>
        <row r="111">
          <cell r="B111">
            <v>1.02</v>
          </cell>
          <cell r="C111">
            <v>1.04</v>
          </cell>
        </row>
        <row r="112">
          <cell r="B112">
            <v>1.03</v>
          </cell>
          <cell r="C112">
            <v>1.06</v>
          </cell>
        </row>
        <row r="113">
          <cell r="B113">
            <v>1.04</v>
          </cell>
          <cell r="C113">
            <v>1.08</v>
          </cell>
        </row>
        <row r="114">
          <cell r="B114">
            <v>1.05</v>
          </cell>
          <cell r="C114">
            <v>1.1000000000000001</v>
          </cell>
        </row>
        <row r="115">
          <cell r="B115">
            <v>1.06</v>
          </cell>
          <cell r="C115">
            <v>1.1200000000000001</v>
          </cell>
        </row>
        <row r="116">
          <cell r="B116">
            <v>1.07</v>
          </cell>
          <cell r="C116">
            <v>1.1400000000000001</v>
          </cell>
        </row>
        <row r="117">
          <cell r="B117">
            <v>1.08</v>
          </cell>
          <cell r="C117">
            <v>1.1600000000000001</v>
          </cell>
        </row>
        <row r="118">
          <cell r="B118">
            <v>1.0900000000000001</v>
          </cell>
          <cell r="C118">
            <v>1.1800000000000002</v>
          </cell>
        </row>
        <row r="119">
          <cell r="B119">
            <v>1.1000000000000001</v>
          </cell>
          <cell r="C119">
            <v>1.2000000000000002</v>
          </cell>
        </row>
        <row r="120">
          <cell r="B120">
            <v>1.1100000000000001</v>
          </cell>
          <cell r="C120">
            <v>1.2200000000000002</v>
          </cell>
        </row>
        <row r="121">
          <cell r="B121">
            <v>1.1200000000000001</v>
          </cell>
          <cell r="C121">
            <v>1.2400000000000002</v>
          </cell>
        </row>
        <row r="122">
          <cell r="B122">
            <v>1.1299999999999999</v>
          </cell>
          <cell r="C122">
            <v>1.2600000000000002</v>
          </cell>
        </row>
        <row r="123">
          <cell r="B123">
            <v>1.1399999999999999</v>
          </cell>
          <cell r="C123">
            <v>1.2800000000000002</v>
          </cell>
        </row>
        <row r="124">
          <cell r="B124">
            <v>1.1499999999999999</v>
          </cell>
          <cell r="C124">
            <v>1.3000000000000003</v>
          </cell>
        </row>
        <row r="125">
          <cell r="B125">
            <v>1.1599999999999999</v>
          </cell>
          <cell r="C125">
            <v>1.3200000000000003</v>
          </cell>
        </row>
        <row r="126">
          <cell r="B126">
            <v>1.17</v>
          </cell>
          <cell r="C126">
            <v>1.3400000000000003</v>
          </cell>
        </row>
        <row r="127">
          <cell r="B127">
            <v>1.18</v>
          </cell>
          <cell r="C127">
            <v>1.3600000000000003</v>
          </cell>
        </row>
        <row r="128">
          <cell r="B128">
            <v>1.19</v>
          </cell>
          <cell r="C128">
            <v>1.3800000000000003</v>
          </cell>
        </row>
        <row r="129">
          <cell r="B129">
            <v>1.2</v>
          </cell>
          <cell r="C129">
            <v>1.4000000000000004</v>
          </cell>
        </row>
        <row r="130">
          <cell r="B130">
            <v>1.21</v>
          </cell>
          <cell r="C130">
            <v>1.4200000000000004</v>
          </cell>
        </row>
        <row r="131">
          <cell r="B131">
            <v>1.22</v>
          </cell>
          <cell r="C131">
            <v>1.4400000000000004</v>
          </cell>
        </row>
        <row r="132">
          <cell r="B132">
            <v>1.23</v>
          </cell>
          <cell r="C132">
            <v>1.4600000000000004</v>
          </cell>
        </row>
        <row r="133">
          <cell r="B133">
            <v>1.24</v>
          </cell>
          <cell r="C133">
            <v>1.4800000000000004</v>
          </cell>
        </row>
        <row r="134">
          <cell r="B134">
            <v>1.25</v>
          </cell>
          <cell r="C134">
            <v>1.5000000000000004</v>
          </cell>
        </row>
        <row r="135">
          <cell r="B135">
            <v>1.26</v>
          </cell>
          <cell r="C135">
            <v>1.5200000000000005</v>
          </cell>
        </row>
        <row r="136">
          <cell r="B136">
            <v>1.27</v>
          </cell>
          <cell r="C136">
            <v>1.5400000000000005</v>
          </cell>
        </row>
        <row r="137">
          <cell r="B137">
            <v>1.28</v>
          </cell>
          <cell r="C137">
            <v>1.5600000000000005</v>
          </cell>
        </row>
        <row r="138">
          <cell r="B138">
            <v>1.29</v>
          </cell>
          <cell r="C138">
            <v>1.5800000000000005</v>
          </cell>
        </row>
        <row r="139">
          <cell r="B139">
            <v>1.3</v>
          </cell>
          <cell r="C139">
            <v>1.6000000000000005</v>
          </cell>
        </row>
        <row r="140">
          <cell r="B140">
            <v>1.31</v>
          </cell>
          <cell r="C140">
            <v>1.6200000000000006</v>
          </cell>
        </row>
        <row r="141">
          <cell r="B141">
            <v>1.32</v>
          </cell>
          <cell r="C141">
            <v>1.6400000000000006</v>
          </cell>
        </row>
        <row r="142">
          <cell r="B142">
            <v>1.33</v>
          </cell>
          <cell r="C142">
            <v>1.6600000000000006</v>
          </cell>
        </row>
        <row r="143">
          <cell r="B143">
            <v>1.34</v>
          </cell>
          <cell r="C143">
            <v>1.6800000000000006</v>
          </cell>
        </row>
        <row r="144">
          <cell r="B144">
            <v>1.35</v>
          </cell>
          <cell r="C144">
            <v>1.7000000000000006</v>
          </cell>
        </row>
        <row r="145">
          <cell r="B145">
            <v>1.36</v>
          </cell>
          <cell r="C145">
            <v>1.7200000000000006</v>
          </cell>
        </row>
        <row r="146">
          <cell r="B146">
            <v>1.37</v>
          </cell>
          <cell r="C146">
            <v>1.7400000000000007</v>
          </cell>
        </row>
        <row r="147">
          <cell r="B147">
            <v>1.38</v>
          </cell>
          <cell r="C147">
            <v>1.7600000000000007</v>
          </cell>
        </row>
        <row r="148">
          <cell r="B148">
            <v>1.39</v>
          </cell>
          <cell r="C148">
            <v>1.7800000000000007</v>
          </cell>
        </row>
        <row r="149">
          <cell r="B149">
            <v>1.4</v>
          </cell>
          <cell r="C149">
            <v>1.8000000000000007</v>
          </cell>
        </row>
        <row r="150">
          <cell r="B150">
            <v>1.41</v>
          </cell>
          <cell r="C150">
            <v>1.8200000000000007</v>
          </cell>
        </row>
        <row r="151">
          <cell r="B151">
            <v>1.42</v>
          </cell>
          <cell r="C151">
            <v>1.8400000000000007</v>
          </cell>
        </row>
        <row r="152">
          <cell r="B152">
            <v>1.43</v>
          </cell>
          <cell r="C152">
            <v>1.8600000000000008</v>
          </cell>
        </row>
        <row r="153">
          <cell r="B153">
            <v>1.44</v>
          </cell>
          <cell r="C153">
            <v>1.8800000000000008</v>
          </cell>
        </row>
        <row r="154">
          <cell r="B154">
            <v>1.45</v>
          </cell>
          <cell r="C154">
            <v>1.9000000000000008</v>
          </cell>
        </row>
        <row r="155">
          <cell r="B155">
            <v>1.46</v>
          </cell>
          <cell r="C155">
            <v>1.9200000000000008</v>
          </cell>
        </row>
        <row r="156">
          <cell r="B156">
            <v>1.47</v>
          </cell>
          <cell r="C156">
            <v>1.9400000000000008</v>
          </cell>
        </row>
        <row r="157">
          <cell r="B157">
            <v>1.48</v>
          </cell>
          <cell r="C157">
            <v>1.9600000000000009</v>
          </cell>
        </row>
        <row r="158">
          <cell r="B158">
            <v>1.49</v>
          </cell>
          <cell r="C158">
            <v>1.9800000000000009</v>
          </cell>
        </row>
        <row r="159">
          <cell r="B159">
            <v>1.5</v>
          </cell>
          <cell r="C159">
            <v>2.0000000000000009</v>
          </cell>
        </row>
        <row r="160">
          <cell r="B160">
            <v>1.51</v>
          </cell>
          <cell r="C160">
            <v>2.0200000000000009</v>
          </cell>
        </row>
        <row r="161">
          <cell r="B161">
            <v>1.52</v>
          </cell>
          <cell r="C161">
            <v>2.0400000000000009</v>
          </cell>
        </row>
        <row r="162">
          <cell r="B162">
            <v>1.53</v>
          </cell>
          <cell r="C162">
            <v>2.0600000000000009</v>
          </cell>
        </row>
        <row r="163">
          <cell r="B163">
            <v>1.54</v>
          </cell>
          <cell r="C163">
            <v>2.080000000000001</v>
          </cell>
        </row>
        <row r="164">
          <cell r="B164">
            <v>1.55</v>
          </cell>
          <cell r="C164">
            <v>2.100000000000001</v>
          </cell>
        </row>
        <row r="165">
          <cell r="B165">
            <v>1.56</v>
          </cell>
          <cell r="C165">
            <v>2.120000000000001</v>
          </cell>
        </row>
        <row r="166">
          <cell r="B166">
            <v>1.57</v>
          </cell>
          <cell r="C166">
            <v>2.140000000000001</v>
          </cell>
        </row>
        <row r="167">
          <cell r="B167">
            <v>1.58</v>
          </cell>
          <cell r="C167">
            <v>2.160000000000001</v>
          </cell>
        </row>
        <row r="168">
          <cell r="B168">
            <v>1.59</v>
          </cell>
          <cell r="C168">
            <v>2.180000000000001</v>
          </cell>
        </row>
        <row r="169">
          <cell r="B169">
            <v>1.6</v>
          </cell>
          <cell r="C169">
            <v>2.2000000000000011</v>
          </cell>
        </row>
        <row r="170">
          <cell r="B170">
            <v>1.61</v>
          </cell>
          <cell r="C170">
            <v>2.2200000000000011</v>
          </cell>
        </row>
        <row r="171">
          <cell r="B171">
            <v>1.62</v>
          </cell>
          <cell r="C171">
            <v>2.2400000000000011</v>
          </cell>
        </row>
        <row r="172">
          <cell r="B172">
            <v>1.63</v>
          </cell>
          <cell r="C172">
            <v>2.2600000000000011</v>
          </cell>
        </row>
        <row r="173">
          <cell r="B173">
            <v>1.64</v>
          </cell>
          <cell r="C173">
            <v>2.2800000000000011</v>
          </cell>
        </row>
        <row r="174">
          <cell r="B174">
            <v>1.65</v>
          </cell>
          <cell r="C174">
            <v>2.3000000000000012</v>
          </cell>
        </row>
        <row r="175">
          <cell r="B175">
            <v>1.66</v>
          </cell>
          <cell r="C175">
            <v>2.3200000000000012</v>
          </cell>
        </row>
        <row r="176">
          <cell r="B176">
            <v>1.67</v>
          </cell>
          <cell r="C176">
            <v>2.3400000000000012</v>
          </cell>
        </row>
        <row r="177">
          <cell r="B177">
            <v>1.68</v>
          </cell>
          <cell r="C177">
            <v>2.3600000000000012</v>
          </cell>
        </row>
        <row r="178">
          <cell r="B178">
            <v>1.69</v>
          </cell>
          <cell r="C178">
            <v>2.3800000000000012</v>
          </cell>
        </row>
        <row r="179">
          <cell r="B179">
            <v>1.7</v>
          </cell>
          <cell r="C179">
            <v>2.4000000000000012</v>
          </cell>
        </row>
        <row r="180">
          <cell r="B180">
            <v>1.71</v>
          </cell>
          <cell r="C180">
            <v>2.4200000000000013</v>
          </cell>
        </row>
        <row r="181">
          <cell r="B181">
            <v>1.72</v>
          </cell>
          <cell r="C181">
            <v>2.4400000000000013</v>
          </cell>
        </row>
        <row r="182">
          <cell r="B182">
            <v>1.73</v>
          </cell>
          <cell r="C182">
            <v>2.4600000000000013</v>
          </cell>
        </row>
      </sheetData>
      <sheetData sheetId="14" refreshError="1">
        <row r="7">
          <cell r="C7">
            <v>0.01</v>
          </cell>
          <cell r="D7">
            <v>0</v>
          </cell>
        </row>
        <row r="8">
          <cell r="C8">
            <v>0.02</v>
          </cell>
          <cell r="D8">
            <v>0</v>
          </cell>
        </row>
        <row r="9">
          <cell r="C9">
            <v>0.03</v>
          </cell>
          <cell r="D9">
            <v>0</v>
          </cell>
        </row>
        <row r="10">
          <cell r="C10">
            <v>0.04</v>
          </cell>
          <cell r="D10">
            <v>0</v>
          </cell>
        </row>
        <row r="11">
          <cell r="C11">
            <v>0.05</v>
          </cell>
          <cell r="D11">
            <v>0</v>
          </cell>
        </row>
        <row r="12">
          <cell r="C12">
            <v>0.06</v>
          </cell>
          <cell r="D12">
            <v>0</v>
          </cell>
        </row>
        <row r="13">
          <cell r="C13">
            <v>7.0000000000000007E-2</v>
          </cell>
          <cell r="D13">
            <v>0</v>
          </cell>
        </row>
        <row r="14">
          <cell r="C14">
            <v>0.08</v>
          </cell>
          <cell r="D14">
            <v>0</v>
          </cell>
        </row>
        <row r="15">
          <cell r="C15">
            <v>0.09</v>
          </cell>
          <cell r="D15">
            <v>0</v>
          </cell>
        </row>
        <row r="16">
          <cell r="C16">
            <v>0.1</v>
          </cell>
          <cell r="D16">
            <v>0</v>
          </cell>
        </row>
        <row r="17">
          <cell r="C17">
            <v>0.11</v>
          </cell>
          <cell r="D17">
            <v>0</v>
          </cell>
        </row>
        <row r="18">
          <cell r="C18">
            <v>0.12</v>
          </cell>
          <cell r="D18">
            <v>0</v>
          </cell>
        </row>
        <row r="19">
          <cell r="C19">
            <v>0.13</v>
          </cell>
          <cell r="D19">
            <v>0</v>
          </cell>
        </row>
        <row r="20">
          <cell r="C20">
            <v>0.14000000000000001</v>
          </cell>
          <cell r="D20">
            <v>0</v>
          </cell>
        </row>
        <row r="21">
          <cell r="C21">
            <v>0.15</v>
          </cell>
          <cell r="D21">
            <v>0</v>
          </cell>
        </row>
        <row r="22">
          <cell r="C22">
            <v>0.16</v>
          </cell>
          <cell r="D22">
            <v>0</v>
          </cell>
        </row>
        <row r="23">
          <cell r="C23">
            <v>0.17</v>
          </cell>
          <cell r="D23">
            <v>0</v>
          </cell>
        </row>
        <row r="24">
          <cell r="C24">
            <v>0.18</v>
          </cell>
          <cell r="D24">
            <v>0</v>
          </cell>
        </row>
        <row r="25">
          <cell r="C25">
            <v>0.19</v>
          </cell>
          <cell r="D25">
            <v>0</v>
          </cell>
        </row>
        <row r="26">
          <cell r="C26">
            <v>0.2</v>
          </cell>
          <cell r="D26">
            <v>0</v>
          </cell>
        </row>
        <row r="27">
          <cell r="C27">
            <v>0.21</v>
          </cell>
          <cell r="D27">
            <v>0</v>
          </cell>
        </row>
        <row r="28">
          <cell r="C28">
            <v>0.22</v>
          </cell>
          <cell r="D28">
            <v>0</v>
          </cell>
        </row>
        <row r="29">
          <cell r="C29">
            <v>0.23</v>
          </cell>
          <cell r="D29">
            <v>0</v>
          </cell>
        </row>
        <row r="30">
          <cell r="C30">
            <v>0.24</v>
          </cell>
          <cell r="D30">
            <v>0</v>
          </cell>
        </row>
        <row r="31">
          <cell r="C31">
            <v>0.25</v>
          </cell>
          <cell r="D31">
            <v>0</v>
          </cell>
        </row>
        <row r="32">
          <cell r="C32">
            <v>0.26</v>
          </cell>
          <cell r="D32">
            <v>0</v>
          </cell>
        </row>
        <row r="33">
          <cell r="C33">
            <v>0.27</v>
          </cell>
          <cell r="D33">
            <v>0</v>
          </cell>
        </row>
        <row r="34">
          <cell r="C34">
            <v>0.28000000000000003</v>
          </cell>
          <cell r="D34">
            <v>0</v>
          </cell>
        </row>
        <row r="35">
          <cell r="C35">
            <v>0.28999999999999998</v>
          </cell>
          <cell r="D35">
            <v>0</v>
          </cell>
        </row>
        <row r="36">
          <cell r="C36">
            <v>0.3</v>
          </cell>
          <cell r="D36">
            <v>0</v>
          </cell>
        </row>
        <row r="37">
          <cell r="C37">
            <v>0.31</v>
          </cell>
          <cell r="D37">
            <v>0</v>
          </cell>
        </row>
        <row r="38">
          <cell r="C38">
            <v>0.32</v>
          </cell>
          <cell r="D38">
            <v>0</v>
          </cell>
        </row>
        <row r="39">
          <cell r="C39">
            <v>0.33</v>
          </cell>
          <cell r="D39">
            <v>0</v>
          </cell>
        </row>
        <row r="40">
          <cell r="C40">
            <v>0.34</v>
          </cell>
          <cell r="D40">
            <v>0</v>
          </cell>
        </row>
        <row r="41">
          <cell r="C41">
            <v>0.35</v>
          </cell>
          <cell r="D41">
            <v>0</v>
          </cell>
        </row>
        <row r="42">
          <cell r="C42">
            <v>0.36</v>
          </cell>
          <cell r="D42">
            <v>0</v>
          </cell>
        </row>
        <row r="43">
          <cell r="C43">
            <v>0.37</v>
          </cell>
          <cell r="D43">
            <v>0</v>
          </cell>
        </row>
        <row r="44">
          <cell r="C44">
            <v>0.38</v>
          </cell>
          <cell r="D44">
            <v>0</v>
          </cell>
        </row>
        <row r="45">
          <cell r="C45">
            <v>0.39</v>
          </cell>
          <cell r="D45">
            <v>0</v>
          </cell>
        </row>
        <row r="46">
          <cell r="C46">
            <v>0.4</v>
          </cell>
          <cell r="D46">
            <v>0</v>
          </cell>
        </row>
        <row r="47">
          <cell r="C47">
            <v>0.41</v>
          </cell>
          <cell r="D47">
            <v>0</v>
          </cell>
        </row>
        <row r="48">
          <cell r="C48">
            <v>0.42</v>
          </cell>
          <cell r="D48">
            <v>0</v>
          </cell>
        </row>
        <row r="49">
          <cell r="C49">
            <v>0.43</v>
          </cell>
          <cell r="D49">
            <v>0</v>
          </cell>
        </row>
        <row r="50">
          <cell r="C50">
            <v>0.44</v>
          </cell>
          <cell r="D50">
            <v>0</v>
          </cell>
        </row>
        <row r="51">
          <cell r="C51">
            <v>0.45</v>
          </cell>
          <cell r="D51">
            <v>0</v>
          </cell>
        </row>
        <row r="52">
          <cell r="C52">
            <v>0.46</v>
          </cell>
          <cell r="D52">
            <v>0</v>
          </cell>
        </row>
        <row r="53">
          <cell r="C53">
            <v>0.47</v>
          </cell>
          <cell r="D53">
            <v>0</v>
          </cell>
        </row>
        <row r="54">
          <cell r="C54">
            <v>0.48</v>
          </cell>
          <cell r="D54">
            <v>0</v>
          </cell>
        </row>
        <row r="55">
          <cell r="C55">
            <v>0.49</v>
          </cell>
          <cell r="D55">
            <v>0</v>
          </cell>
        </row>
        <row r="56">
          <cell r="C56">
            <v>0.5</v>
          </cell>
          <cell r="D56">
            <v>0</v>
          </cell>
        </row>
        <row r="57">
          <cell r="C57">
            <v>0.51</v>
          </cell>
          <cell r="D57">
            <v>0</v>
          </cell>
        </row>
        <row r="58">
          <cell r="C58">
            <v>0.52</v>
          </cell>
          <cell r="D58">
            <v>0</v>
          </cell>
        </row>
        <row r="59">
          <cell r="C59">
            <v>0.53</v>
          </cell>
          <cell r="D59">
            <v>0</v>
          </cell>
        </row>
        <row r="60">
          <cell r="C60">
            <v>0.54</v>
          </cell>
          <cell r="D60">
            <v>0</v>
          </cell>
        </row>
        <row r="61">
          <cell r="C61">
            <v>0.55000000000000004</v>
          </cell>
          <cell r="D61">
            <v>0.5</v>
          </cell>
        </row>
        <row r="62">
          <cell r="C62">
            <v>0.56000000000000005</v>
          </cell>
          <cell r="D62">
            <v>0.5</v>
          </cell>
        </row>
        <row r="63">
          <cell r="C63">
            <v>0.56999999999999995</v>
          </cell>
          <cell r="D63">
            <v>0.5</v>
          </cell>
        </row>
        <row r="64">
          <cell r="C64">
            <v>0.57999999999999996</v>
          </cell>
          <cell r="D64">
            <v>0.5</v>
          </cell>
        </row>
        <row r="65">
          <cell r="C65">
            <v>0.59</v>
          </cell>
          <cell r="D65">
            <v>0.5</v>
          </cell>
        </row>
        <row r="66">
          <cell r="C66">
            <v>0.6</v>
          </cell>
          <cell r="D66">
            <v>0.6</v>
          </cell>
        </row>
        <row r="67">
          <cell r="C67">
            <v>0.61</v>
          </cell>
          <cell r="D67">
            <v>0.6</v>
          </cell>
        </row>
        <row r="68">
          <cell r="C68">
            <v>0.62</v>
          </cell>
          <cell r="D68">
            <v>0.6</v>
          </cell>
        </row>
        <row r="69">
          <cell r="C69">
            <v>0.63</v>
          </cell>
          <cell r="D69">
            <v>0.6</v>
          </cell>
        </row>
        <row r="70">
          <cell r="C70">
            <v>0.64</v>
          </cell>
          <cell r="D70">
            <v>0.6</v>
          </cell>
        </row>
        <row r="71">
          <cell r="C71">
            <v>0.65</v>
          </cell>
          <cell r="D71">
            <v>0.8</v>
          </cell>
        </row>
        <row r="72">
          <cell r="C72">
            <v>0.66</v>
          </cell>
          <cell r="D72">
            <v>0.8</v>
          </cell>
        </row>
        <row r="73">
          <cell r="C73">
            <v>0.67</v>
          </cell>
          <cell r="D73">
            <v>0.8</v>
          </cell>
        </row>
        <row r="74">
          <cell r="C74">
            <v>0.68</v>
          </cell>
          <cell r="D74">
            <v>0.8</v>
          </cell>
        </row>
        <row r="75">
          <cell r="C75">
            <v>0.69</v>
          </cell>
          <cell r="D75">
            <v>0.8</v>
          </cell>
        </row>
        <row r="76">
          <cell r="C76">
            <v>0.7</v>
          </cell>
          <cell r="D76">
            <v>1</v>
          </cell>
        </row>
        <row r="77">
          <cell r="C77">
            <v>0.71</v>
          </cell>
          <cell r="D77">
            <v>1</v>
          </cell>
        </row>
        <row r="78">
          <cell r="C78">
            <v>0.72</v>
          </cell>
          <cell r="D78">
            <v>1</v>
          </cell>
        </row>
        <row r="79">
          <cell r="C79">
            <v>0.73</v>
          </cell>
          <cell r="D79">
            <v>1</v>
          </cell>
        </row>
        <row r="80">
          <cell r="C80">
            <v>0.74</v>
          </cell>
          <cell r="D80">
            <v>1</v>
          </cell>
        </row>
        <row r="81">
          <cell r="C81">
            <v>0.75</v>
          </cell>
          <cell r="D81">
            <v>1.04</v>
          </cell>
        </row>
        <row r="82">
          <cell r="C82">
            <v>0.76</v>
          </cell>
          <cell r="D82">
            <v>1.08</v>
          </cell>
        </row>
        <row r="83">
          <cell r="C83">
            <v>0.77</v>
          </cell>
          <cell r="D83">
            <v>1.1200000000000001</v>
          </cell>
        </row>
        <row r="84">
          <cell r="C84">
            <v>0.78</v>
          </cell>
          <cell r="D84">
            <v>1.1600000000000001</v>
          </cell>
        </row>
        <row r="85">
          <cell r="C85">
            <v>0.79</v>
          </cell>
          <cell r="D85">
            <v>1.2000000000000002</v>
          </cell>
        </row>
        <row r="86">
          <cell r="C86">
            <v>0.8</v>
          </cell>
          <cell r="D86">
            <v>1.2400000000000002</v>
          </cell>
        </row>
        <row r="87">
          <cell r="C87">
            <v>0.81</v>
          </cell>
          <cell r="D87">
            <v>1.2800000000000002</v>
          </cell>
        </row>
        <row r="88">
          <cell r="C88">
            <v>0.82</v>
          </cell>
          <cell r="D88">
            <v>1.3200000000000003</v>
          </cell>
        </row>
        <row r="89">
          <cell r="C89">
            <v>0.83</v>
          </cell>
          <cell r="D89">
            <v>1.3600000000000003</v>
          </cell>
        </row>
        <row r="90">
          <cell r="C90">
            <v>0.84</v>
          </cell>
          <cell r="D90">
            <v>1.4000000000000004</v>
          </cell>
        </row>
        <row r="91">
          <cell r="C91">
            <v>0.85</v>
          </cell>
          <cell r="D91">
            <v>1.4400000000000004</v>
          </cell>
        </row>
        <row r="92">
          <cell r="C92">
            <v>0.86</v>
          </cell>
          <cell r="D92">
            <v>1.4800000000000004</v>
          </cell>
        </row>
        <row r="93">
          <cell r="C93">
            <v>0.87</v>
          </cell>
          <cell r="D93">
            <v>1.5200000000000005</v>
          </cell>
        </row>
        <row r="94">
          <cell r="C94">
            <v>0.88</v>
          </cell>
          <cell r="D94">
            <v>1.5600000000000005</v>
          </cell>
        </row>
        <row r="95">
          <cell r="C95">
            <v>0.89</v>
          </cell>
          <cell r="D95">
            <v>1.6000000000000005</v>
          </cell>
        </row>
        <row r="96">
          <cell r="C96">
            <v>0.9</v>
          </cell>
          <cell r="D96">
            <v>1.6400000000000006</v>
          </cell>
        </row>
        <row r="97">
          <cell r="C97">
            <v>0.91</v>
          </cell>
          <cell r="D97">
            <v>1.6800000000000006</v>
          </cell>
        </row>
        <row r="98">
          <cell r="C98">
            <v>0.92</v>
          </cell>
          <cell r="D98">
            <v>1.7200000000000006</v>
          </cell>
        </row>
        <row r="99">
          <cell r="C99">
            <v>0.93</v>
          </cell>
          <cell r="D99">
            <v>1.7600000000000007</v>
          </cell>
        </row>
        <row r="100">
          <cell r="C100">
            <v>0.94</v>
          </cell>
          <cell r="D100">
            <v>1.8000000000000007</v>
          </cell>
        </row>
        <row r="101">
          <cell r="C101">
            <v>0.95</v>
          </cell>
          <cell r="D101">
            <v>1.8400000000000007</v>
          </cell>
        </row>
        <row r="102">
          <cell r="C102">
            <v>0.96</v>
          </cell>
          <cell r="D102">
            <v>1.8800000000000008</v>
          </cell>
        </row>
        <row r="103">
          <cell r="C103">
            <v>0.97</v>
          </cell>
          <cell r="D103">
            <v>1.9200000000000008</v>
          </cell>
        </row>
        <row r="104">
          <cell r="C104">
            <v>0.98</v>
          </cell>
          <cell r="D104">
            <v>1.9600000000000009</v>
          </cell>
        </row>
        <row r="105">
          <cell r="C105">
            <v>0.99</v>
          </cell>
          <cell r="D105">
            <v>2.0000000000000009</v>
          </cell>
        </row>
        <row r="106">
          <cell r="C106">
            <v>1</v>
          </cell>
          <cell r="D106">
            <v>2.0400000000000009</v>
          </cell>
        </row>
      </sheetData>
      <sheetData sheetId="15"/>
      <sheetData sheetId="1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Margin"/>
      <sheetName val="Revenue"/>
      <sheetName val="Utiliz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ulting"/>
      <sheetName val="Training"/>
      <sheetName val="Sheet3"/>
      <sheetName val="DACH- 990707"/>
      <sheetName val="Sheet1"/>
      <sheetName val="MR012 PS Perform"/>
      <sheetName val="Regions"/>
      <sheetName val="Q2FY05 CS Renewals"/>
      <sheetName val="Data"/>
      <sheetName val="The_Sheet"/>
      <sheetName val="Info"/>
      <sheetName val="Commissions"/>
      <sheetName val="Database"/>
      <sheetName val="gl_500_hcl"/>
      <sheetName val="SAMPLE"/>
      <sheetName val="Data Validation"/>
      <sheetName val="DACH-%20990707.xls"/>
    </sheetNames>
    <sheetDataSet>
      <sheetData sheetId="0" refreshError="1"/>
      <sheetData sheetId="1" refreshError="1"/>
      <sheetData sheetId="2" refreshError="1">
        <row r="3">
          <cell r="C3">
            <v>0.63729999999999998</v>
          </cell>
        </row>
        <row r="4">
          <cell r="C4">
            <v>0.52259999999999995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able Utilization"/>
      <sheetName val="Billing Rates"/>
      <sheetName val="Detail"/>
      <sheetName val="Missing Timecards"/>
      <sheetName val="MR012 PS Perform"/>
    </sheetNames>
    <sheetDataSet>
      <sheetData sheetId="0" refreshError="1"/>
      <sheetData sheetId="1" refreshError="1"/>
      <sheetData sheetId="2" refreshError="1"/>
      <sheetData sheetId="3" refreshError="1">
        <row r="4">
          <cell r="J4">
            <v>8</v>
          </cell>
        </row>
        <row r="5">
          <cell r="A5" t="str">
            <v>Employee</v>
          </cell>
          <cell r="B5">
            <v>36532</v>
          </cell>
          <cell r="C5">
            <v>36539</v>
          </cell>
          <cell r="D5">
            <v>36546</v>
          </cell>
          <cell r="E5">
            <v>36553</v>
          </cell>
          <cell r="F5">
            <v>36560</v>
          </cell>
          <cell r="G5" t="str">
            <v># of missing weeks</v>
          </cell>
        </row>
        <row r="6">
          <cell r="A6" t="str">
            <v>Alan Martin</v>
          </cell>
          <cell r="B6">
            <v>5</v>
          </cell>
          <cell r="C6">
            <v>5</v>
          </cell>
          <cell r="D6">
            <v>5.25</v>
          </cell>
          <cell r="E6">
            <v>5.5</v>
          </cell>
          <cell r="F6">
            <v>5</v>
          </cell>
          <cell r="G6">
            <v>3</v>
          </cell>
        </row>
        <row r="7">
          <cell r="A7" t="str">
            <v>Alex Sharpe</v>
          </cell>
          <cell r="B7">
            <v>5</v>
          </cell>
          <cell r="C7">
            <v>6.5</v>
          </cell>
          <cell r="D7">
            <v>5.5</v>
          </cell>
          <cell r="E7">
            <v>5.375</v>
          </cell>
          <cell r="F7">
            <v>5</v>
          </cell>
          <cell r="G7">
            <v>1</v>
          </cell>
        </row>
        <row r="8">
          <cell r="A8" t="str">
            <v>Ali Saleh</v>
          </cell>
          <cell r="B8">
            <v>4.75</v>
          </cell>
          <cell r="C8">
            <v>4.875</v>
          </cell>
          <cell r="D8">
            <v>4.875</v>
          </cell>
          <cell r="E8">
            <v>4.75</v>
          </cell>
          <cell r="F8">
            <v>5.0625</v>
          </cell>
          <cell r="G8">
            <v>0</v>
          </cell>
        </row>
        <row r="9">
          <cell r="A9" t="str">
            <v>Alice Oberfoell</v>
          </cell>
          <cell r="B9">
            <v>5.25</v>
          </cell>
          <cell r="C9">
            <v>5.5</v>
          </cell>
          <cell r="D9">
            <v>5</v>
          </cell>
          <cell r="E9">
            <v>5</v>
          </cell>
          <cell r="F9">
            <v>5</v>
          </cell>
          <cell r="G9">
            <v>0</v>
          </cell>
        </row>
        <row r="10">
          <cell r="A10" t="str">
            <v>Bao Ha</v>
          </cell>
          <cell r="B10">
            <v>4.75</v>
          </cell>
          <cell r="C10">
            <v>5</v>
          </cell>
          <cell r="D10">
            <v>4.75</v>
          </cell>
          <cell r="E10">
            <v>5</v>
          </cell>
          <cell r="F10">
            <v>5.5</v>
          </cell>
          <cell r="G10">
            <v>2</v>
          </cell>
        </row>
        <row r="11">
          <cell r="A11" t="str">
            <v>Bob  Roy</v>
          </cell>
          <cell r="B11">
            <v>4.6875</v>
          </cell>
          <cell r="C11">
            <v>4.9375</v>
          </cell>
          <cell r="D11">
            <v>9.125</v>
          </cell>
          <cell r="E11">
            <v>9.75</v>
          </cell>
          <cell r="F11">
            <v>9</v>
          </cell>
          <cell r="G11">
            <v>0</v>
          </cell>
        </row>
        <row r="12">
          <cell r="A12" t="str">
            <v>Bob Coxe</v>
          </cell>
          <cell r="B12">
            <v>5</v>
          </cell>
          <cell r="C12">
            <v>3.25</v>
          </cell>
          <cell r="D12">
            <v>4</v>
          </cell>
          <cell r="E12">
            <v>5</v>
          </cell>
          <cell r="F12">
            <v>4.25</v>
          </cell>
          <cell r="G12">
            <v>0</v>
          </cell>
        </row>
        <row r="13">
          <cell r="A13" t="str">
            <v>Brad Mazurek</v>
          </cell>
          <cell r="B13">
            <v>5.0625</v>
          </cell>
          <cell r="C13">
            <v>5</v>
          </cell>
          <cell r="D13">
            <v>5.25</v>
          </cell>
          <cell r="E13">
            <v>4.9375</v>
          </cell>
          <cell r="F13">
            <v>5</v>
          </cell>
          <cell r="G13">
            <v>0</v>
          </cell>
        </row>
        <row r="14">
          <cell r="A14" t="str">
            <v>Brad Moulden</v>
          </cell>
          <cell r="B14">
            <v>5.25</v>
          </cell>
          <cell r="C14">
            <v>5</v>
          </cell>
          <cell r="D14">
            <v>5</v>
          </cell>
          <cell r="E14">
            <v>5</v>
          </cell>
          <cell r="F14">
            <v>6.9375</v>
          </cell>
          <cell r="G14">
            <v>0</v>
          </cell>
        </row>
        <row r="15">
          <cell r="A15" t="str">
            <v>Bruce McDowell</v>
          </cell>
          <cell r="B15">
            <v>7.5</v>
          </cell>
          <cell r="C15">
            <v>7.5</v>
          </cell>
          <cell r="D15">
            <v>8.625</v>
          </cell>
          <cell r="E15">
            <v>6.875</v>
          </cell>
          <cell r="F15">
            <v>7.5</v>
          </cell>
          <cell r="G15">
            <v>0</v>
          </cell>
        </row>
        <row r="16">
          <cell r="A16" t="str">
            <v>Chris Mrockowski</v>
          </cell>
          <cell r="B16">
            <v>5</v>
          </cell>
          <cell r="C16">
            <v>5</v>
          </cell>
          <cell r="D16">
            <v>5</v>
          </cell>
          <cell r="E16">
            <v>5</v>
          </cell>
          <cell r="F16">
            <v>5</v>
          </cell>
          <cell r="G16">
            <v>0</v>
          </cell>
        </row>
        <row r="17">
          <cell r="A17" t="str">
            <v>Craig Ryder</v>
          </cell>
          <cell r="B17">
            <v>5.8125</v>
          </cell>
          <cell r="C17">
            <v>6.75</v>
          </cell>
          <cell r="D17">
            <v>5.625</v>
          </cell>
          <cell r="E17">
            <v>5.625</v>
          </cell>
          <cell r="F17">
            <v>5</v>
          </cell>
          <cell r="G17">
            <v>0</v>
          </cell>
        </row>
        <row r="18">
          <cell r="A18" t="str">
            <v>Dan Pidverbny</v>
          </cell>
          <cell r="B18">
            <v>5</v>
          </cell>
          <cell r="C18">
            <v>5</v>
          </cell>
          <cell r="D18">
            <v>5</v>
          </cell>
          <cell r="E18">
            <v>5</v>
          </cell>
          <cell r="F18">
            <v>5</v>
          </cell>
          <cell r="G18">
            <v>0</v>
          </cell>
        </row>
        <row r="19">
          <cell r="A19" t="str">
            <v>Dave Marajh</v>
          </cell>
          <cell r="B19">
            <v>5.25</v>
          </cell>
          <cell r="C19">
            <v>5.3125</v>
          </cell>
          <cell r="D19">
            <v>5.25</v>
          </cell>
          <cell r="E19">
            <v>5.9375</v>
          </cell>
          <cell r="F19">
            <v>5.875</v>
          </cell>
          <cell r="G19">
            <v>0</v>
          </cell>
        </row>
        <row r="20">
          <cell r="A20" t="str">
            <v>Dave Monos</v>
          </cell>
          <cell r="B20">
            <v>5</v>
          </cell>
          <cell r="C20">
            <v>5</v>
          </cell>
          <cell r="D20">
            <v>5</v>
          </cell>
          <cell r="E20">
            <v>6.875</v>
          </cell>
          <cell r="F20">
            <v>5</v>
          </cell>
          <cell r="G20">
            <v>0</v>
          </cell>
        </row>
        <row r="21">
          <cell r="A21" t="str">
            <v>Dave Moore</v>
          </cell>
          <cell r="B21">
            <v>5</v>
          </cell>
          <cell r="C21">
            <v>5</v>
          </cell>
          <cell r="D21">
            <v>5.875</v>
          </cell>
          <cell r="E21">
            <v>5</v>
          </cell>
          <cell r="F21">
            <v>5</v>
          </cell>
          <cell r="G21">
            <v>0</v>
          </cell>
        </row>
        <row r="22">
          <cell r="A22" t="str">
            <v>David Barker</v>
          </cell>
          <cell r="B22">
            <v>5.1875</v>
          </cell>
          <cell r="C22">
            <v>6.4375</v>
          </cell>
          <cell r="D22">
            <v>6.1875</v>
          </cell>
          <cell r="E22">
            <v>6.3125</v>
          </cell>
          <cell r="F22">
            <v>5.125</v>
          </cell>
          <cell r="G22">
            <v>1</v>
          </cell>
        </row>
        <row r="23">
          <cell r="A23" t="str">
            <v>David Slater</v>
          </cell>
          <cell r="B23">
            <v>4.875</v>
          </cell>
          <cell r="C23">
            <v>6.75</v>
          </cell>
          <cell r="D23">
            <v>5.25</v>
          </cell>
          <cell r="E23">
            <v>6.5</v>
          </cell>
          <cell r="F23">
            <v>7.25</v>
          </cell>
          <cell r="G23">
            <v>1</v>
          </cell>
        </row>
        <row r="24">
          <cell r="A24" t="str">
            <v>Dennis Dove</v>
          </cell>
          <cell r="B24">
            <v>5</v>
          </cell>
          <cell r="C24">
            <v>5</v>
          </cell>
          <cell r="D24">
            <v>5.125</v>
          </cell>
          <cell r="E24">
            <v>5</v>
          </cell>
          <cell r="F24">
            <v>6.25</v>
          </cell>
          <cell r="G24">
            <v>0</v>
          </cell>
        </row>
        <row r="25">
          <cell r="A25" t="str">
            <v>Desh Sharma</v>
          </cell>
          <cell r="B25">
            <v>5</v>
          </cell>
          <cell r="C25">
            <v>5</v>
          </cell>
          <cell r="D25">
            <v>5.0625</v>
          </cell>
          <cell r="E25">
            <v>6.3125</v>
          </cell>
          <cell r="F25">
            <v>5</v>
          </cell>
          <cell r="G25">
            <v>0</v>
          </cell>
        </row>
        <row r="26">
          <cell r="A26" t="str">
            <v>Donna Nalls</v>
          </cell>
          <cell r="B26">
            <v>6.1875</v>
          </cell>
          <cell r="C26">
            <v>5.8125</v>
          </cell>
          <cell r="D26">
            <v>5.9375</v>
          </cell>
          <cell r="E26">
            <v>6.3125</v>
          </cell>
          <cell r="F26">
            <v>6.5</v>
          </cell>
          <cell r="G26">
            <v>1</v>
          </cell>
        </row>
        <row r="27">
          <cell r="A27" t="str">
            <v>Ellen Miller</v>
          </cell>
          <cell r="B27">
            <v>6</v>
          </cell>
          <cell r="C27">
            <v>6.4375</v>
          </cell>
          <cell r="D27">
            <v>5.625</v>
          </cell>
          <cell r="E27">
            <v>6</v>
          </cell>
          <cell r="F27">
            <v>6</v>
          </cell>
          <cell r="G27">
            <v>0</v>
          </cell>
        </row>
        <row r="28">
          <cell r="A28" t="str">
            <v>Eric Winter</v>
          </cell>
          <cell r="B28">
            <v>5</v>
          </cell>
          <cell r="C28">
            <v>6.5</v>
          </cell>
          <cell r="D28">
            <v>5.125</v>
          </cell>
          <cell r="E28">
            <v>5.375</v>
          </cell>
          <cell r="F28">
            <v>5.75</v>
          </cell>
          <cell r="G28">
            <v>0</v>
          </cell>
        </row>
        <row r="29">
          <cell r="A29" t="str">
            <v>Fabian Searwar</v>
          </cell>
          <cell r="B29">
            <v>4.6875</v>
          </cell>
          <cell r="C29">
            <v>4.875</v>
          </cell>
          <cell r="D29">
            <v>4.75</v>
          </cell>
          <cell r="E29">
            <v>4.75</v>
          </cell>
          <cell r="F29">
            <v>4.75</v>
          </cell>
          <cell r="G29">
            <v>0</v>
          </cell>
        </row>
        <row r="30">
          <cell r="A30" t="str">
            <v>Gary de Casmaker</v>
          </cell>
          <cell r="B30">
            <v>1.875</v>
          </cell>
          <cell r="C30">
            <v>5</v>
          </cell>
          <cell r="D30">
            <v>5</v>
          </cell>
          <cell r="E30">
            <v>5</v>
          </cell>
          <cell r="F30">
            <v>5</v>
          </cell>
          <cell r="G30">
            <v>4</v>
          </cell>
        </row>
        <row r="31">
          <cell r="A31" t="str">
            <v>Gerald Kukko</v>
          </cell>
          <cell r="B31">
            <v>5</v>
          </cell>
          <cell r="C31">
            <v>4.875</v>
          </cell>
          <cell r="D31">
            <v>6.25</v>
          </cell>
          <cell r="E31">
            <v>5</v>
          </cell>
          <cell r="F31">
            <v>5</v>
          </cell>
          <cell r="G31">
            <v>3</v>
          </cell>
        </row>
        <row r="32">
          <cell r="A32" t="str">
            <v>Glenn Stoddart</v>
          </cell>
          <cell r="B32">
            <v>5</v>
          </cell>
          <cell r="C32">
            <v>5</v>
          </cell>
          <cell r="D32">
            <v>5</v>
          </cell>
          <cell r="E32">
            <v>5</v>
          </cell>
          <cell r="F32">
            <v>5</v>
          </cell>
          <cell r="G32">
            <v>0</v>
          </cell>
        </row>
        <row r="33">
          <cell r="A33" t="str">
            <v>Greg  Smith</v>
          </cell>
          <cell r="B33">
            <v>5.0625</v>
          </cell>
          <cell r="C33">
            <v>5</v>
          </cell>
          <cell r="D33">
            <v>6.25</v>
          </cell>
          <cell r="E33">
            <v>5</v>
          </cell>
          <cell r="F33">
            <v>5</v>
          </cell>
          <cell r="G33">
            <v>0</v>
          </cell>
        </row>
        <row r="34">
          <cell r="A34" t="str">
            <v>Howard Pell</v>
          </cell>
          <cell r="B34">
            <v>6.375</v>
          </cell>
          <cell r="C34">
            <v>6.0625</v>
          </cell>
          <cell r="D34">
            <v>6.8125</v>
          </cell>
          <cell r="E34">
            <v>6.3125</v>
          </cell>
          <cell r="F34">
            <v>6.5625</v>
          </cell>
          <cell r="G34">
            <v>1</v>
          </cell>
        </row>
        <row r="35">
          <cell r="A35" t="str">
            <v>Hugh Ferguson</v>
          </cell>
          <cell r="B35">
            <v>5.9750000014901161</v>
          </cell>
          <cell r="C35">
            <v>5.9375</v>
          </cell>
          <cell r="D35">
            <v>4.6875</v>
          </cell>
          <cell r="E35">
            <v>6.0625</v>
          </cell>
          <cell r="F35">
            <v>5.0750000029802322</v>
          </cell>
          <cell r="G35">
            <v>0</v>
          </cell>
        </row>
        <row r="36">
          <cell r="A36" t="str">
            <v>Jim Bates</v>
          </cell>
          <cell r="B36">
            <v>5.0625</v>
          </cell>
          <cell r="C36">
            <v>6.4375</v>
          </cell>
          <cell r="D36">
            <v>4.9375</v>
          </cell>
          <cell r="E36">
            <v>7.1875</v>
          </cell>
          <cell r="F36">
            <v>5.6875</v>
          </cell>
          <cell r="G36">
            <v>0</v>
          </cell>
        </row>
        <row r="37">
          <cell r="A37" t="str">
            <v>Kathy Mortimer</v>
          </cell>
          <cell r="B37">
            <v>5.25</v>
          </cell>
          <cell r="C37">
            <v>5.1875</v>
          </cell>
          <cell r="D37">
            <v>6.3125</v>
          </cell>
          <cell r="E37">
            <v>5.125</v>
          </cell>
          <cell r="F37">
            <v>5</v>
          </cell>
          <cell r="G37">
            <v>0</v>
          </cell>
        </row>
        <row r="38">
          <cell r="A38" t="str">
            <v>Ken Lee</v>
          </cell>
          <cell r="B38">
            <v>5</v>
          </cell>
          <cell r="C38">
            <v>5</v>
          </cell>
          <cell r="D38">
            <v>5.125</v>
          </cell>
          <cell r="E38">
            <v>5.75</v>
          </cell>
          <cell r="F38">
            <v>4.875</v>
          </cell>
          <cell r="G38">
            <v>0</v>
          </cell>
        </row>
        <row r="39">
          <cell r="A39" t="str">
            <v>Kevin Froese</v>
          </cell>
          <cell r="B39">
            <v>5</v>
          </cell>
          <cell r="C39">
            <v>5</v>
          </cell>
          <cell r="D39">
            <v>5</v>
          </cell>
          <cell r="E39">
            <v>4.8125</v>
          </cell>
          <cell r="F39">
            <v>5</v>
          </cell>
          <cell r="G39">
            <v>0</v>
          </cell>
        </row>
        <row r="40">
          <cell r="A40" t="str">
            <v>Kip Keidel</v>
          </cell>
          <cell r="B40">
            <v>5</v>
          </cell>
          <cell r="C40">
            <v>5</v>
          </cell>
          <cell r="D40">
            <v>5</v>
          </cell>
          <cell r="E40">
            <v>5</v>
          </cell>
          <cell r="F40">
            <v>5</v>
          </cell>
          <cell r="G40">
            <v>0</v>
          </cell>
        </row>
        <row r="41">
          <cell r="A41" t="str">
            <v>Kristine Baldwin</v>
          </cell>
          <cell r="B41">
            <v>5</v>
          </cell>
          <cell r="C41">
            <v>5</v>
          </cell>
          <cell r="D41">
            <v>6.5</v>
          </cell>
          <cell r="E41">
            <v>5.25</v>
          </cell>
          <cell r="F41">
            <v>5.125</v>
          </cell>
          <cell r="G41">
            <v>0</v>
          </cell>
        </row>
        <row r="42">
          <cell r="A42" t="str">
            <v>Lee Kennedy</v>
          </cell>
          <cell r="B42">
            <v>4.875</v>
          </cell>
          <cell r="C42">
            <v>4.75</v>
          </cell>
          <cell r="D42">
            <v>5</v>
          </cell>
          <cell r="E42">
            <v>6.5</v>
          </cell>
          <cell r="F42">
            <v>5.125</v>
          </cell>
          <cell r="G42">
            <v>0</v>
          </cell>
        </row>
        <row r="43">
          <cell r="A43" t="str">
            <v>Lisa Teare</v>
          </cell>
          <cell r="B43">
            <v>5.125</v>
          </cell>
          <cell r="C43">
            <v>6.875</v>
          </cell>
          <cell r="D43">
            <v>5.125</v>
          </cell>
          <cell r="E43">
            <v>6.75</v>
          </cell>
          <cell r="F43">
            <v>7.125</v>
          </cell>
          <cell r="G43">
            <v>0</v>
          </cell>
        </row>
        <row r="44">
          <cell r="A44" t="str">
            <v>Marc Stewart</v>
          </cell>
          <cell r="B44">
            <v>5</v>
          </cell>
          <cell r="C44">
            <v>5</v>
          </cell>
          <cell r="D44">
            <v>5.375</v>
          </cell>
          <cell r="E44">
            <v>5.4375</v>
          </cell>
          <cell r="F44">
            <v>4.75</v>
          </cell>
          <cell r="G44">
            <v>1</v>
          </cell>
        </row>
        <row r="45">
          <cell r="A45" t="str">
            <v>Martin Scott</v>
          </cell>
          <cell r="B45">
            <v>5.625</v>
          </cell>
          <cell r="C45">
            <v>5.25</v>
          </cell>
          <cell r="D45">
            <v>5.6875</v>
          </cell>
          <cell r="E45">
            <v>5.375</v>
          </cell>
          <cell r="F45">
            <v>5.625</v>
          </cell>
          <cell r="G45">
            <v>0</v>
          </cell>
        </row>
        <row r="46">
          <cell r="A46" t="str">
            <v>Miinna Yu</v>
          </cell>
          <cell r="B46">
            <v>5</v>
          </cell>
          <cell r="C46">
            <v>5</v>
          </cell>
          <cell r="D46">
            <v>5</v>
          </cell>
          <cell r="E46">
            <v>5.5</v>
          </cell>
          <cell r="F46">
            <v>5</v>
          </cell>
          <cell r="G46">
            <v>0</v>
          </cell>
        </row>
        <row r="47">
          <cell r="A47" t="str">
            <v>Mike Hogan</v>
          </cell>
          <cell r="B47">
            <v>5</v>
          </cell>
          <cell r="C47">
            <v>5.25</v>
          </cell>
          <cell r="D47">
            <v>6.1875</v>
          </cell>
          <cell r="E47">
            <v>6.375</v>
          </cell>
          <cell r="F47">
            <v>5.625</v>
          </cell>
          <cell r="G47">
            <v>0</v>
          </cell>
        </row>
        <row r="48">
          <cell r="A48" t="str">
            <v>Mike Martinet</v>
          </cell>
          <cell r="B48">
            <v>5</v>
          </cell>
          <cell r="C48">
            <v>5</v>
          </cell>
          <cell r="D48">
            <v>6.1875</v>
          </cell>
          <cell r="E48">
            <v>7.300000011920929</v>
          </cell>
          <cell r="F48">
            <v>5</v>
          </cell>
          <cell r="G48">
            <v>0</v>
          </cell>
        </row>
        <row r="49">
          <cell r="A49" t="str">
            <v>Nicholas Oddson</v>
          </cell>
          <cell r="B49">
            <v>4.8125</v>
          </cell>
          <cell r="C49">
            <v>5.25</v>
          </cell>
          <cell r="D49">
            <v>5.1875</v>
          </cell>
          <cell r="E49">
            <v>5.875</v>
          </cell>
          <cell r="F49">
            <v>5.9375</v>
          </cell>
          <cell r="G49">
            <v>0</v>
          </cell>
        </row>
        <row r="50">
          <cell r="A50" t="str">
            <v>Patty Hanlon</v>
          </cell>
          <cell r="B50">
            <v>5</v>
          </cell>
          <cell r="C50">
            <v>5.875</v>
          </cell>
          <cell r="D50">
            <v>5.375</v>
          </cell>
          <cell r="E50">
            <v>5</v>
          </cell>
          <cell r="F50">
            <v>5</v>
          </cell>
          <cell r="G50">
            <v>0</v>
          </cell>
        </row>
        <row r="51">
          <cell r="A51" t="str">
            <v>Paul Eddie</v>
          </cell>
          <cell r="B51">
            <v>5</v>
          </cell>
          <cell r="C51">
            <v>5</v>
          </cell>
          <cell r="D51">
            <v>5.5</v>
          </cell>
          <cell r="E51">
            <v>5.5</v>
          </cell>
          <cell r="F51">
            <v>5.5</v>
          </cell>
          <cell r="G51">
            <v>3</v>
          </cell>
        </row>
        <row r="52">
          <cell r="A52" t="str">
            <v>Paul Galczynski</v>
          </cell>
          <cell r="B52">
            <v>5</v>
          </cell>
          <cell r="C52">
            <v>5.875</v>
          </cell>
          <cell r="D52">
            <v>5.25</v>
          </cell>
          <cell r="E52">
            <v>6.375</v>
          </cell>
          <cell r="F52">
            <v>5.875</v>
          </cell>
          <cell r="G52">
            <v>0</v>
          </cell>
        </row>
        <row r="53">
          <cell r="A53" t="str">
            <v>Pratibha Hay</v>
          </cell>
          <cell r="B53">
            <v>5</v>
          </cell>
          <cell r="C53">
            <v>5</v>
          </cell>
          <cell r="D53">
            <v>5</v>
          </cell>
          <cell r="E53">
            <v>5</v>
          </cell>
          <cell r="F53">
            <v>5</v>
          </cell>
          <cell r="G53">
            <v>0</v>
          </cell>
        </row>
        <row r="54">
          <cell r="A54" t="str">
            <v>Randy Baird</v>
          </cell>
          <cell r="B54">
            <v>5</v>
          </cell>
          <cell r="C54">
            <v>5.25</v>
          </cell>
          <cell r="D54">
            <v>5</v>
          </cell>
          <cell r="E54">
            <v>5.5</v>
          </cell>
          <cell r="F54">
            <v>6.375</v>
          </cell>
          <cell r="G54">
            <v>0</v>
          </cell>
        </row>
        <row r="55">
          <cell r="A55" t="str">
            <v>Robert Grant</v>
          </cell>
          <cell r="B55">
            <v>5</v>
          </cell>
          <cell r="C55">
            <v>8.4375</v>
          </cell>
          <cell r="D55">
            <v>7.75</v>
          </cell>
          <cell r="E55">
            <v>7.125</v>
          </cell>
          <cell r="F55">
            <v>7.75</v>
          </cell>
          <cell r="G55">
            <v>0</v>
          </cell>
        </row>
        <row r="56">
          <cell r="A56" t="str">
            <v>Robert Hunt</v>
          </cell>
          <cell r="B56">
            <v>5</v>
          </cell>
          <cell r="C56">
            <v>5.125</v>
          </cell>
          <cell r="D56">
            <v>5</v>
          </cell>
          <cell r="E56">
            <v>5</v>
          </cell>
          <cell r="F56">
            <v>5</v>
          </cell>
          <cell r="G56">
            <v>0</v>
          </cell>
        </row>
        <row r="57">
          <cell r="A57" t="str">
            <v>Rodger Martin</v>
          </cell>
          <cell r="B57">
            <v>2.3125</v>
          </cell>
          <cell r="C57">
            <v>7.6875</v>
          </cell>
          <cell r="D57">
            <v>5.0625</v>
          </cell>
          <cell r="E57">
            <v>4.75</v>
          </cell>
          <cell r="F57">
            <v>4.875</v>
          </cell>
          <cell r="G57">
            <v>4</v>
          </cell>
        </row>
        <row r="58">
          <cell r="A58" t="str">
            <v>Ryan Sweet</v>
          </cell>
          <cell r="B58">
            <v>5.1875</v>
          </cell>
          <cell r="C58">
            <v>5</v>
          </cell>
          <cell r="D58">
            <v>5</v>
          </cell>
          <cell r="E58">
            <v>7.1875</v>
          </cell>
          <cell r="F58">
            <v>5</v>
          </cell>
          <cell r="G58">
            <v>0</v>
          </cell>
        </row>
        <row r="59">
          <cell r="A59" t="str">
            <v>Sam Bilbrey</v>
          </cell>
          <cell r="B59">
            <v>6.5</v>
          </cell>
          <cell r="C59">
            <v>6</v>
          </cell>
          <cell r="D59">
            <v>6.5</v>
          </cell>
          <cell r="E59">
            <v>6.5</v>
          </cell>
          <cell r="F59">
            <v>5.75</v>
          </cell>
          <cell r="G59">
            <v>0</v>
          </cell>
        </row>
        <row r="60">
          <cell r="A60" t="str">
            <v>Scott Costanzo</v>
          </cell>
          <cell r="B60">
            <v>5</v>
          </cell>
          <cell r="C60">
            <v>5.375</v>
          </cell>
          <cell r="D60">
            <v>6.875</v>
          </cell>
          <cell r="E60">
            <v>7.25</v>
          </cell>
          <cell r="F60">
            <v>6.25</v>
          </cell>
          <cell r="G60">
            <v>0</v>
          </cell>
        </row>
        <row r="61">
          <cell r="A61" t="str">
            <v>Sergio Falcone</v>
          </cell>
          <cell r="B61">
            <v>4.9375</v>
          </cell>
          <cell r="C61">
            <v>5.5625</v>
          </cell>
          <cell r="D61">
            <v>5</v>
          </cell>
          <cell r="E61">
            <v>5.0625</v>
          </cell>
          <cell r="F61">
            <v>4.9375</v>
          </cell>
          <cell r="G61">
            <v>0</v>
          </cell>
        </row>
        <row r="62">
          <cell r="A62" t="str">
            <v>Shawn Grant</v>
          </cell>
          <cell r="B62">
            <v>4.8125</v>
          </cell>
          <cell r="C62">
            <v>7.6875</v>
          </cell>
          <cell r="D62">
            <v>5.0625</v>
          </cell>
          <cell r="E62">
            <v>4.75</v>
          </cell>
          <cell r="F62">
            <v>4.875</v>
          </cell>
          <cell r="G62">
            <v>0</v>
          </cell>
        </row>
        <row r="63">
          <cell r="A63" t="str">
            <v>Simon Tomlinson</v>
          </cell>
          <cell r="B63">
            <v>5</v>
          </cell>
          <cell r="C63">
            <v>5</v>
          </cell>
          <cell r="D63">
            <v>5.25</v>
          </cell>
          <cell r="E63">
            <v>5</v>
          </cell>
          <cell r="F63">
            <v>5</v>
          </cell>
          <cell r="G63">
            <v>0</v>
          </cell>
        </row>
        <row r="64">
          <cell r="A64" t="str">
            <v>Skip Hollowell</v>
          </cell>
          <cell r="B64">
            <v>5</v>
          </cell>
          <cell r="C64">
            <v>5</v>
          </cell>
          <cell r="D64">
            <v>5</v>
          </cell>
          <cell r="E64">
            <v>5</v>
          </cell>
          <cell r="F64">
            <v>5.375</v>
          </cell>
          <cell r="G64">
            <v>0</v>
          </cell>
        </row>
        <row r="65">
          <cell r="A65" t="str">
            <v>Stephen Larbig</v>
          </cell>
          <cell r="B65">
            <v>5.25</v>
          </cell>
          <cell r="C65">
            <v>5.625</v>
          </cell>
          <cell r="D65">
            <v>5.625</v>
          </cell>
          <cell r="E65">
            <v>5.125</v>
          </cell>
          <cell r="F65">
            <v>5.25</v>
          </cell>
          <cell r="G65">
            <v>0</v>
          </cell>
        </row>
        <row r="66">
          <cell r="A66" t="str">
            <v>Steve Boyden-Wilson</v>
          </cell>
          <cell r="B66">
            <v>4.6875</v>
          </cell>
          <cell r="C66">
            <v>4.8499999940395355</v>
          </cell>
          <cell r="D66">
            <v>5.1875</v>
          </cell>
          <cell r="E66">
            <v>5.4375</v>
          </cell>
          <cell r="F66">
            <v>5</v>
          </cell>
          <cell r="G66">
            <v>0</v>
          </cell>
        </row>
        <row r="67">
          <cell r="A67" t="str">
            <v>Steve Wagstaff</v>
          </cell>
          <cell r="B67">
            <v>7.8562500178813934</v>
          </cell>
          <cell r="C67">
            <v>5</v>
          </cell>
          <cell r="D67">
            <v>4.5874999761581421</v>
          </cell>
          <cell r="E67">
            <v>6.5</v>
          </cell>
          <cell r="F67">
            <v>0.4375</v>
          </cell>
          <cell r="G67">
            <v>2</v>
          </cell>
        </row>
        <row r="68">
          <cell r="A68" t="str">
            <v>Ted Parkinson</v>
          </cell>
          <cell r="B68">
            <v>5.5</v>
          </cell>
          <cell r="C68">
            <v>6.5625</v>
          </cell>
          <cell r="D68">
            <v>5.3125</v>
          </cell>
          <cell r="E68">
            <v>7.5</v>
          </cell>
          <cell r="F68">
            <v>7.1875</v>
          </cell>
          <cell r="G68">
            <v>1</v>
          </cell>
        </row>
        <row r="69">
          <cell r="A69" t="str">
            <v>Tim Bangert</v>
          </cell>
          <cell r="B69">
            <v>5</v>
          </cell>
          <cell r="C69">
            <v>5</v>
          </cell>
          <cell r="D69">
            <v>5</v>
          </cell>
          <cell r="E69">
            <v>5</v>
          </cell>
          <cell r="F69">
            <v>5</v>
          </cell>
          <cell r="G69">
            <v>0</v>
          </cell>
        </row>
        <row r="70">
          <cell r="A70" t="str">
            <v>Timothy  Waskiewicz</v>
          </cell>
          <cell r="B70">
            <v>5.625</v>
          </cell>
          <cell r="C70">
            <v>5.375</v>
          </cell>
          <cell r="D70">
            <v>5</v>
          </cell>
          <cell r="E70">
            <v>5</v>
          </cell>
          <cell r="F70">
            <v>5</v>
          </cell>
          <cell r="G70">
            <v>3</v>
          </cell>
        </row>
        <row r="71">
          <cell r="A71" t="str">
            <v>Victor W. von Buchstab</v>
          </cell>
          <cell r="B71">
            <v>5</v>
          </cell>
          <cell r="C71">
            <v>5</v>
          </cell>
          <cell r="D71">
            <v>5.0625</v>
          </cell>
          <cell r="E71">
            <v>5.6875</v>
          </cell>
          <cell r="F71">
            <v>5.5</v>
          </cell>
          <cell r="G71">
            <v>0</v>
          </cell>
        </row>
        <row r="72">
          <cell r="A72" t="str">
            <v>Weihong Huang</v>
          </cell>
          <cell r="B72">
            <v>6.5</v>
          </cell>
          <cell r="C72">
            <v>5.75</v>
          </cell>
          <cell r="D72">
            <v>6.125</v>
          </cell>
          <cell r="E72">
            <v>6.125</v>
          </cell>
          <cell r="F72">
            <v>5.875</v>
          </cell>
          <cell r="G72">
            <v>0</v>
          </cell>
        </row>
        <row r="73">
          <cell r="A73" t="str">
            <v>William Linn</v>
          </cell>
          <cell r="B73">
            <v>5</v>
          </cell>
          <cell r="C73">
            <v>5</v>
          </cell>
          <cell r="D73">
            <v>8.375</v>
          </cell>
          <cell r="E73">
            <v>6.5</v>
          </cell>
          <cell r="F73">
            <v>4.75</v>
          </cell>
          <cell r="G73">
            <v>0</v>
          </cell>
        </row>
        <row r="74">
          <cell r="A74" t="str">
            <v>Zin-Eddine Kortebi</v>
          </cell>
          <cell r="B74">
            <v>5</v>
          </cell>
          <cell r="C74">
            <v>5.125</v>
          </cell>
          <cell r="D74">
            <v>5.125</v>
          </cell>
          <cell r="E74">
            <v>7.375</v>
          </cell>
          <cell r="F74">
            <v>6.625</v>
          </cell>
          <cell r="G74">
            <v>0</v>
          </cell>
        </row>
        <row r="75">
          <cell r="A75" t="str">
            <v>Peter Lauter</v>
          </cell>
          <cell r="B75">
            <v>5.75</v>
          </cell>
          <cell r="C75">
            <v>5.375</v>
          </cell>
          <cell r="D75">
            <v>6.5</v>
          </cell>
          <cell r="E75">
            <v>7.5</v>
          </cell>
          <cell r="F75">
            <v>7.75</v>
          </cell>
          <cell r="G75">
            <v>0</v>
          </cell>
        </row>
        <row r="76">
          <cell r="A76" t="str">
            <v>Bhupinder Singh</v>
          </cell>
          <cell r="B76">
            <v>5.4250000640749931</v>
          </cell>
          <cell r="C76">
            <v>9.6875</v>
          </cell>
          <cell r="D76">
            <v>7.125</v>
          </cell>
          <cell r="E76">
            <v>6.3125</v>
          </cell>
          <cell r="F76">
            <v>5.0625</v>
          </cell>
          <cell r="G76">
            <v>4</v>
          </cell>
        </row>
        <row r="77">
          <cell r="A77" t="str">
            <v>Colin Sim</v>
          </cell>
          <cell r="B77">
            <v>7.9375</v>
          </cell>
          <cell r="C77">
            <v>4.6875</v>
          </cell>
          <cell r="D77">
            <v>7.125</v>
          </cell>
          <cell r="E77">
            <v>7.5375000014901161</v>
          </cell>
          <cell r="F77">
            <v>5.5625</v>
          </cell>
          <cell r="G77">
            <v>0</v>
          </cell>
        </row>
        <row r="78">
          <cell r="A78" t="str">
            <v>Michael Will</v>
          </cell>
          <cell r="B78">
            <v>4.75</v>
          </cell>
          <cell r="C78">
            <v>5</v>
          </cell>
          <cell r="D78">
            <v>5</v>
          </cell>
          <cell r="E78">
            <v>5</v>
          </cell>
          <cell r="F78">
            <v>7.875</v>
          </cell>
          <cell r="G78">
            <v>4</v>
          </cell>
        </row>
        <row r="79">
          <cell r="A79" t="str">
            <v>Trevor Baillie</v>
          </cell>
          <cell r="B79">
            <v>5.75</v>
          </cell>
          <cell r="C79">
            <v>5</v>
          </cell>
          <cell r="D79">
            <v>5</v>
          </cell>
          <cell r="E79">
            <v>5</v>
          </cell>
          <cell r="F79">
            <v>5</v>
          </cell>
          <cell r="G79">
            <v>2</v>
          </cell>
        </row>
        <row r="80">
          <cell r="A80" t="str">
            <v>Jason Cassidy</v>
          </cell>
          <cell r="B80">
            <v>6.5</v>
          </cell>
          <cell r="C80">
            <v>7.375</v>
          </cell>
          <cell r="D80">
            <v>5.875</v>
          </cell>
          <cell r="E80">
            <v>7.5</v>
          </cell>
          <cell r="F80">
            <v>6</v>
          </cell>
          <cell r="G80">
            <v>0</v>
          </cell>
        </row>
        <row r="81">
          <cell r="A81" t="str">
            <v>Kevin Bryant</v>
          </cell>
          <cell r="B81">
            <v>5.25</v>
          </cell>
          <cell r="C81">
            <v>6.125</v>
          </cell>
          <cell r="D81">
            <v>7.3125</v>
          </cell>
          <cell r="E81">
            <v>6.25</v>
          </cell>
          <cell r="F81">
            <v>5.5</v>
          </cell>
          <cell r="G81">
            <v>4</v>
          </cell>
        </row>
        <row r="82">
          <cell r="A82" t="str">
            <v>Chuck Burnside</v>
          </cell>
          <cell r="B82">
            <v>5</v>
          </cell>
          <cell r="C82">
            <v>5</v>
          </cell>
          <cell r="D82">
            <v>5</v>
          </cell>
          <cell r="E82">
            <v>5</v>
          </cell>
          <cell r="F82">
            <v>5</v>
          </cell>
          <cell r="G82">
            <v>0</v>
          </cell>
        </row>
        <row r="83">
          <cell r="A83" t="str">
            <v>Jean Marc Trempe</v>
          </cell>
          <cell r="B83">
            <v>2.1875</v>
          </cell>
          <cell r="C83">
            <v>4.375</v>
          </cell>
          <cell r="D83">
            <v>5.9375</v>
          </cell>
          <cell r="E83">
            <v>5.25</v>
          </cell>
          <cell r="F83">
            <v>5.75</v>
          </cell>
          <cell r="G83">
            <v>0</v>
          </cell>
        </row>
        <row r="84">
          <cell r="A84" t="str">
            <v>Marek Hrubesz</v>
          </cell>
          <cell r="B84">
            <v>5</v>
          </cell>
          <cell r="C84">
            <v>7.25</v>
          </cell>
          <cell r="D84">
            <v>5</v>
          </cell>
          <cell r="E84">
            <v>5</v>
          </cell>
          <cell r="F84">
            <v>5</v>
          </cell>
          <cell r="G84">
            <v>0</v>
          </cell>
        </row>
        <row r="85">
          <cell r="A85" t="str">
            <v>Paul O'Hagan</v>
          </cell>
          <cell r="B85">
            <v>5.625</v>
          </cell>
          <cell r="C85">
            <v>9.6875</v>
          </cell>
          <cell r="D85">
            <v>7.125</v>
          </cell>
          <cell r="E85">
            <v>6.3125</v>
          </cell>
          <cell r="F85">
            <v>5.0625</v>
          </cell>
          <cell r="G85">
            <v>0</v>
          </cell>
        </row>
        <row r="86">
          <cell r="A86" t="str">
            <v>Pierre Castricum</v>
          </cell>
          <cell r="B86">
            <v>5</v>
          </cell>
          <cell r="C86">
            <v>5.7250000014901161</v>
          </cell>
          <cell r="D86">
            <v>5.125</v>
          </cell>
          <cell r="E86">
            <v>5</v>
          </cell>
          <cell r="F86">
            <v>6.875</v>
          </cell>
          <cell r="G86">
            <v>1</v>
          </cell>
        </row>
        <row r="87">
          <cell r="A87" t="str">
            <v>Richard Piotrowski</v>
          </cell>
          <cell r="B87">
            <v>5</v>
          </cell>
          <cell r="C87">
            <v>5</v>
          </cell>
          <cell r="D87">
            <v>5</v>
          </cell>
          <cell r="E87">
            <v>5</v>
          </cell>
          <cell r="F87">
            <v>7.875</v>
          </cell>
          <cell r="G87">
            <v>0</v>
          </cell>
        </row>
        <row r="88">
          <cell r="A88" t="str">
            <v>Steve Bertone</v>
          </cell>
          <cell r="B88">
            <v>5.75</v>
          </cell>
          <cell r="C88">
            <v>5</v>
          </cell>
          <cell r="D88">
            <v>6</v>
          </cell>
          <cell r="E88">
            <v>5.6875</v>
          </cell>
          <cell r="F88">
            <v>6</v>
          </cell>
          <cell r="G88">
            <v>0</v>
          </cell>
        </row>
        <row r="89">
          <cell r="A89" t="str">
            <v>Tracy Blackwell</v>
          </cell>
          <cell r="B89">
            <v>5</v>
          </cell>
          <cell r="C89">
            <v>5.5</v>
          </cell>
          <cell r="D89">
            <v>9.75</v>
          </cell>
          <cell r="E89">
            <v>7.0625</v>
          </cell>
          <cell r="F89">
            <v>7.5625</v>
          </cell>
          <cell r="G89">
            <v>0</v>
          </cell>
        </row>
        <row r="90">
          <cell r="A90" t="str">
            <v>Michael Jones</v>
          </cell>
          <cell r="B90">
            <v>6</v>
          </cell>
          <cell r="C90">
            <v>6.125</v>
          </cell>
          <cell r="D90">
            <v>7.3125</v>
          </cell>
          <cell r="E90">
            <v>6.25</v>
          </cell>
          <cell r="F90">
            <v>5.5</v>
          </cell>
          <cell r="G90">
            <v>0</v>
          </cell>
        </row>
        <row r="91">
          <cell r="A91" t="str">
            <v>Brian MacLeod</v>
          </cell>
          <cell r="B91">
            <v>5</v>
          </cell>
          <cell r="C91">
            <v>1</v>
          </cell>
          <cell r="D91">
            <v>1.5</v>
          </cell>
          <cell r="E91">
            <v>1</v>
          </cell>
          <cell r="F91">
            <v>5.3125</v>
          </cell>
          <cell r="G91">
            <v>4</v>
          </cell>
        </row>
        <row r="92">
          <cell r="A92" t="str">
            <v>Mark Lauer</v>
          </cell>
          <cell r="C92">
            <v>5</v>
          </cell>
          <cell r="D92">
            <v>5</v>
          </cell>
          <cell r="E92">
            <v>5</v>
          </cell>
          <cell r="F92">
            <v>5</v>
          </cell>
          <cell r="G92">
            <v>1</v>
          </cell>
        </row>
        <row r="93">
          <cell r="A93" t="str">
            <v>Pam Walthour</v>
          </cell>
          <cell r="C93">
            <v>5.75</v>
          </cell>
          <cell r="D93">
            <v>5.3125</v>
          </cell>
          <cell r="E93">
            <v>7.4375</v>
          </cell>
          <cell r="F93">
            <v>5.6875</v>
          </cell>
          <cell r="G93">
            <v>1</v>
          </cell>
        </row>
        <row r="94">
          <cell r="A94" t="str">
            <v>Simon Wickes</v>
          </cell>
          <cell r="D94">
            <v>4.875</v>
          </cell>
          <cell r="E94">
            <v>5.125</v>
          </cell>
          <cell r="F94">
            <v>5.125</v>
          </cell>
          <cell r="G94">
            <v>2</v>
          </cell>
        </row>
        <row r="95">
          <cell r="A95" t="str">
            <v>Beau Radloff</v>
          </cell>
          <cell r="C95">
            <v>2.375</v>
          </cell>
          <cell r="D95">
            <v>3</v>
          </cell>
          <cell r="E95">
            <v>0.5</v>
          </cell>
          <cell r="F95">
            <v>0.5</v>
          </cell>
          <cell r="G95">
            <v>1</v>
          </cell>
        </row>
        <row r="96">
          <cell r="A96" t="str">
            <v>Roger Burke</v>
          </cell>
          <cell r="D96">
            <v>5</v>
          </cell>
          <cell r="E96">
            <v>5.75</v>
          </cell>
          <cell r="F96">
            <v>5</v>
          </cell>
          <cell r="G96">
            <v>2</v>
          </cell>
        </row>
        <row r="97">
          <cell r="A97" t="str">
            <v>Alan Owler</v>
          </cell>
          <cell r="D97">
            <v>5.375</v>
          </cell>
          <cell r="E97">
            <v>5.5</v>
          </cell>
          <cell r="F97">
            <v>6.1875</v>
          </cell>
          <cell r="G97">
            <v>3</v>
          </cell>
        </row>
        <row r="98">
          <cell r="A98" t="str">
            <v>Brigitte Fenton</v>
          </cell>
          <cell r="D98">
            <v>0.3125</v>
          </cell>
          <cell r="E98">
            <v>5.875</v>
          </cell>
          <cell r="F98">
            <v>6.5125000476837158</v>
          </cell>
          <cell r="G98">
            <v>2</v>
          </cell>
        </row>
        <row r="99">
          <cell r="A99" t="str">
            <v>Dave Gerhardt</v>
          </cell>
          <cell r="D99">
            <v>6.375</v>
          </cell>
          <cell r="E99">
            <v>6.375</v>
          </cell>
          <cell r="F99">
            <v>6.25</v>
          </cell>
          <cell r="G99">
            <v>2</v>
          </cell>
        </row>
        <row r="100">
          <cell r="A100" t="str">
            <v>Derek Millar</v>
          </cell>
          <cell r="D100">
            <v>5.125</v>
          </cell>
          <cell r="E100">
            <v>5</v>
          </cell>
          <cell r="F100">
            <v>5.375</v>
          </cell>
          <cell r="G100">
            <v>2</v>
          </cell>
        </row>
        <row r="101">
          <cell r="A101" t="str">
            <v>Greg Mullins</v>
          </cell>
          <cell r="D101">
            <v>5</v>
          </cell>
          <cell r="E101">
            <v>5</v>
          </cell>
          <cell r="F101">
            <v>5</v>
          </cell>
          <cell r="G101">
            <v>2</v>
          </cell>
        </row>
        <row r="102">
          <cell r="A102" t="str">
            <v>Heather Rankin</v>
          </cell>
          <cell r="D102">
            <v>5.25</v>
          </cell>
          <cell r="E102">
            <v>7.5</v>
          </cell>
          <cell r="F102">
            <v>5.3125</v>
          </cell>
          <cell r="G102">
            <v>2</v>
          </cell>
        </row>
        <row r="103">
          <cell r="A103" t="str">
            <v>Hugh Chatfield</v>
          </cell>
          <cell r="C103">
            <v>5</v>
          </cell>
          <cell r="D103">
            <v>5</v>
          </cell>
          <cell r="E103">
            <v>5.0625</v>
          </cell>
          <cell r="F103">
            <v>5</v>
          </cell>
          <cell r="G103">
            <v>1</v>
          </cell>
        </row>
        <row r="104">
          <cell r="A104" t="str">
            <v>Jeremy Squires</v>
          </cell>
          <cell r="D104">
            <v>6.1875</v>
          </cell>
          <cell r="E104">
            <v>6.0625</v>
          </cell>
          <cell r="F104">
            <v>4.875</v>
          </cell>
          <cell r="G104">
            <v>2</v>
          </cell>
        </row>
        <row r="105">
          <cell r="A105" t="str">
            <v>John Creery</v>
          </cell>
          <cell r="D105">
            <v>5</v>
          </cell>
          <cell r="E105">
            <v>5</v>
          </cell>
          <cell r="F105">
            <v>5</v>
          </cell>
          <cell r="G105">
            <v>2</v>
          </cell>
        </row>
        <row r="106">
          <cell r="A106" t="str">
            <v>Ken Huang</v>
          </cell>
          <cell r="C106">
            <v>2.375</v>
          </cell>
          <cell r="D106">
            <v>12.125</v>
          </cell>
          <cell r="E106">
            <v>5.9375</v>
          </cell>
          <cell r="F106">
            <v>5.9375</v>
          </cell>
          <cell r="G106">
            <v>2</v>
          </cell>
        </row>
        <row r="107">
          <cell r="A107" t="str">
            <v>Matt Timmermans</v>
          </cell>
          <cell r="D107">
            <v>10</v>
          </cell>
          <cell r="E107">
            <v>5.5</v>
          </cell>
          <cell r="G107">
            <v>3</v>
          </cell>
        </row>
        <row r="108">
          <cell r="A108" t="str">
            <v>Miles O'Reilly</v>
          </cell>
          <cell r="D108">
            <v>5.5</v>
          </cell>
          <cell r="E108">
            <v>5.75</v>
          </cell>
          <cell r="F108">
            <v>5.625</v>
          </cell>
          <cell r="G108">
            <v>2</v>
          </cell>
        </row>
        <row r="109">
          <cell r="A109" t="str">
            <v>Pam Jones</v>
          </cell>
          <cell r="D109">
            <v>7.25</v>
          </cell>
          <cell r="E109">
            <v>6.375</v>
          </cell>
          <cell r="F109">
            <v>5.375</v>
          </cell>
          <cell r="G109">
            <v>2</v>
          </cell>
        </row>
        <row r="110">
          <cell r="A110" t="str">
            <v>Qingyun Xiu</v>
          </cell>
          <cell r="D110">
            <v>5</v>
          </cell>
          <cell r="E110">
            <v>5</v>
          </cell>
          <cell r="F110">
            <v>5</v>
          </cell>
          <cell r="G110">
            <v>2</v>
          </cell>
        </row>
        <row r="111">
          <cell r="A111" t="str">
            <v>Jordan Langelier</v>
          </cell>
          <cell r="D111">
            <v>5</v>
          </cell>
          <cell r="E111">
            <v>5</v>
          </cell>
          <cell r="F111">
            <v>5</v>
          </cell>
          <cell r="G111">
            <v>2</v>
          </cell>
        </row>
        <row r="112">
          <cell r="G112">
            <v>5.4375</v>
          </cell>
        </row>
        <row r="115">
          <cell r="G115">
            <v>4.875</v>
          </cell>
        </row>
      </sheetData>
      <sheetData sheetId="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ta"/>
      <sheetName val="Lookup1"/>
      <sheetName val="Lookup2"/>
      <sheetName val="Missing Timecards"/>
    </sheetNames>
    <sheetDataSet>
      <sheetData sheetId="0" refreshError="1"/>
      <sheetData sheetId="1"/>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F"/>
      <sheetName val="FS"/>
      <sheetName val="Data"/>
      <sheetName val="Missing Timecards"/>
    </sheetNames>
    <sheetDataSet>
      <sheetData sheetId="0"/>
      <sheetData sheetId="1" refreshError="1">
        <row r="2">
          <cell r="B2" t="str">
            <v>PROJECT GENESIS</v>
          </cell>
        </row>
      </sheetData>
      <sheetData sheetId="2" refreshError="1"/>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tandard Inputs"/>
      <sheetName val="FS"/>
      <sheetName val="DCF"/>
    </sheetNames>
    <sheetDataSet>
      <sheetData sheetId="0"/>
      <sheetData sheetId="1" refreshError="1">
        <row r="4">
          <cell r="E4" t="str">
            <v>MA</v>
          </cell>
        </row>
        <row r="5">
          <cell r="E5" t="str">
            <v>SN</v>
          </cell>
        </row>
      </sheetData>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Standard 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nel"/>
      <sheetName val="Regions"/>
      <sheetName val="Customers"/>
      <sheetName val="Projects"/>
      <sheetName val="Assignments"/>
      <sheetName val="Consultants"/>
      <sheetName val="Schedule"/>
      <sheetName val="Pipe"/>
      <sheetName val="MR012 PS Perform"/>
    </sheetNames>
    <sheetDataSet>
      <sheetData sheetId="0"/>
      <sheetData sheetId="1" refreshError="1">
        <row r="4">
          <cell r="B4" t="str">
            <v>P</v>
          </cell>
          <cell r="BD4" t="str">
            <v>P</v>
          </cell>
          <cell r="BE4">
            <v>0</v>
          </cell>
        </row>
        <row r="5">
          <cell r="B5" t="str">
            <v>N</v>
          </cell>
          <cell r="BD5" t="str">
            <v>N</v>
          </cell>
          <cell r="BE5">
            <v>0</v>
          </cell>
        </row>
        <row r="6">
          <cell r="B6" t="str">
            <v>OTHER</v>
          </cell>
          <cell r="BD6" t="str">
            <v>OTHER</v>
          </cell>
          <cell r="BE6">
            <v>0</v>
          </cell>
        </row>
      </sheetData>
      <sheetData sheetId="2"/>
      <sheetData sheetId="3"/>
      <sheetData sheetId="4"/>
      <sheetData sheetId="5"/>
      <sheetData sheetId="6"/>
      <sheetData sheetId="7"/>
      <sheetData sheetId="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ny Wide"/>
      <sheetName val="Summary NA"/>
      <sheetName val="Summary AP"/>
      <sheetName val="Summary Europe"/>
      <sheetName val="Summary Middle East"/>
      <sheetName val="Summary B2B"/>
      <sheetName val="NA"/>
      <sheetName val="Asia Pac"/>
      <sheetName val="Europe"/>
      <sheetName val="Middle East"/>
      <sheetName val="B2B"/>
      <sheetName val="Overall"/>
      <sheetName val="Background"/>
      <sheetName val="Lookups"/>
      <sheetName val="Reg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row r="2">
          <cell r="A2" t="str">
            <v>ASP</v>
          </cell>
          <cell r="B2" t="str">
            <v>ASP</v>
          </cell>
        </row>
        <row r="3">
          <cell r="A3" t="str">
            <v>Customer Support</v>
          </cell>
          <cell r="B3" t="str">
            <v>Customer Support</v>
          </cell>
        </row>
        <row r="4">
          <cell r="A4" t="str">
            <v>Hosting</v>
          </cell>
          <cell r="B4" t="str">
            <v>ASP</v>
          </cell>
        </row>
        <row r="5">
          <cell r="A5" t="str">
            <v>IDI Product</v>
          </cell>
          <cell r="B5" t="str">
            <v>License</v>
          </cell>
        </row>
        <row r="6">
          <cell r="A6" t="str">
            <v>License</v>
          </cell>
          <cell r="B6" t="str">
            <v>License</v>
          </cell>
        </row>
        <row r="7">
          <cell r="A7" t="str">
            <v>Livelink Suite</v>
          </cell>
          <cell r="B7" t="str">
            <v>License</v>
          </cell>
        </row>
        <row r="8">
          <cell r="A8" t="str">
            <v>OnTime</v>
          </cell>
          <cell r="B8" t="str">
            <v>License</v>
          </cell>
        </row>
        <row r="9">
          <cell r="A9" t="str">
            <v>Other Product</v>
          </cell>
          <cell r="B9" t="str">
            <v>License</v>
          </cell>
        </row>
        <row r="10">
          <cell r="A10" t="str">
            <v>Other Service</v>
          </cell>
          <cell r="B10" t="str">
            <v>Professional Services</v>
          </cell>
        </row>
        <row r="11">
          <cell r="A11" t="str">
            <v>Prof Services</v>
          </cell>
          <cell r="B11" t="str">
            <v>Professional Services</v>
          </cell>
        </row>
        <row r="12">
          <cell r="A12" t="str">
            <v>Support - New</v>
          </cell>
          <cell r="B12" t="str">
            <v>Customer Support</v>
          </cell>
        </row>
        <row r="13">
          <cell r="A13" t="str">
            <v>Support - Renewal</v>
          </cell>
          <cell r="B13" t="str">
            <v>Customer Support</v>
          </cell>
        </row>
        <row r="14">
          <cell r="A14" t="str">
            <v>Training</v>
          </cell>
          <cell r="B14" t="str">
            <v>Training</v>
          </cell>
        </row>
      </sheetData>
      <sheetData sheetId="1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ne"/>
      <sheetName val="Two"/>
      <sheetName val="Three"/>
      <sheetName val="Lookups"/>
    </sheetNames>
    <sheetDataSet>
      <sheetData sheetId="0"/>
      <sheetData sheetId="1"/>
      <sheetData sheetId="2"/>
      <sheetData sheetId="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uebird"/>
      <sheetName val="Subs"/>
      <sheetName val="drs-crs"/>
      <sheetName val="One"/>
    </sheetNames>
    <sheetDataSet>
      <sheetData sheetId="0"/>
      <sheetData sheetId="1"/>
      <sheetData sheetId="2" refreshError="1">
        <row r="2">
          <cell r="A2" t="str">
            <v>0100-1103-000</v>
          </cell>
          <cell r="B2">
            <v>3847459.08</v>
          </cell>
          <cell r="C2">
            <v>3862656.1785000004</v>
          </cell>
        </row>
        <row r="3">
          <cell r="A3" t="str">
            <v>0100-1104-000</v>
          </cell>
          <cell r="B3">
            <v>10046238.365</v>
          </cell>
          <cell r="C3">
            <v>10200613.619999999</v>
          </cell>
        </row>
        <row r="4">
          <cell r="A4" t="str">
            <v>0100-1106-000</v>
          </cell>
          <cell r="B4">
            <v>4895438.22</v>
          </cell>
          <cell r="C4">
            <v>4890206.79</v>
          </cell>
        </row>
        <row r="5">
          <cell r="A5" t="str">
            <v>0100-1108-000</v>
          </cell>
          <cell r="B5">
            <v>30295.35</v>
          </cell>
          <cell r="C5">
            <v>30085.57</v>
          </cell>
        </row>
        <row r="6">
          <cell r="A6" t="str">
            <v>0100-1112-000</v>
          </cell>
          <cell r="B6">
            <v>21578.37</v>
          </cell>
          <cell r="C6">
            <v>20479.23</v>
          </cell>
        </row>
        <row r="7">
          <cell r="A7" t="str">
            <v>0100-1201-000</v>
          </cell>
          <cell r="B7">
            <v>9618038.4684999995</v>
          </cell>
          <cell r="C7">
            <v>10585918.279999999</v>
          </cell>
        </row>
        <row r="8">
          <cell r="A8" t="str">
            <v>0100-1201-090</v>
          </cell>
          <cell r="B8">
            <v>320279.33</v>
          </cell>
          <cell r="C8">
            <v>48174.36</v>
          </cell>
        </row>
        <row r="9">
          <cell r="A9" t="str">
            <v>0100-1211-000</v>
          </cell>
          <cell r="B9">
            <v>5240.92</v>
          </cell>
          <cell r="C9">
            <v>10837.17</v>
          </cell>
        </row>
        <row r="10">
          <cell r="A10" t="str">
            <v>0100-1212-000</v>
          </cell>
          <cell r="B10">
            <v>39318.870000000003</v>
          </cell>
          <cell r="C10">
            <v>37128.1</v>
          </cell>
        </row>
        <row r="11">
          <cell r="A11" t="str">
            <v>0100-1231-000</v>
          </cell>
          <cell r="B11">
            <v>1261688.78</v>
          </cell>
          <cell r="C11">
            <v>1247688.78</v>
          </cell>
        </row>
        <row r="12">
          <cell r="A12" t="str">
            <v>0100-1251-000</v>
          </cell>
          <cell r="B12">
            <v>2943.37</v>
          </cell>
          <cell r="C12">
            <v>2999.56</v>
          </cell>
        </row>
        <row r="13">
          <cell r="A13" t="str">
            <v>0100-1290-000</v>
          </cell>
          <cell r="B13">
            <v>229837.68</v>
          </cell>
          <cell r="C13">
            <v>11499.59</v>
          </cell>
        </row>
        <row r="14">
          <cell r="A14" t="str">
            <v>0100-1302-000</v>
          </cell>
          <cell r="B14">
            <v>5400</v>
          </cell>
          <cell r="C14">
            <v>2552.61</v>
          </cell>
        </row>
        <row r="15">
          <cell r="A15" t="str">
            <v>0100-1404-000</v>
          </cell>
          <cell r="B15">
            <v>30422.05</v>
          </cell>
          <cell r="C15">
            <v>134106.5</v>
          </cell>
        </row>
        <row r="16">
          <cell r="A16" t="str">
            <v>0100-1404-090</v>
          </cell>
          <cell r="B16">
            <v>90560.7</v>
          </cell>
          <cell r="C16">
            <v>751</v>
          </cell>
        </row>
        <row r="17">
          <cell r="A17" t="str">
            <v>0100-1405-000</v>
          </cell>
          <cell r="B17">
            <v>4272.59</v>
          </cell>
          <cell r="C17">
            <v>2327.9699999999998</v>
          </cell>
        </row>
        <row r="18">
          <cell r="A18" t="str">
            <v>0100-1405-090</v>
          </cell>
          <cell r="B18">
            <v>2327.9699999999998</v>
          </cell>
          <cell r="C18">
            <v>0</v>
          </cell>
        </row>
        <row r="19">
          <cell r="A19" t="str">
            <v>0100-1408-000</v>
          </cell>
          <cell r="B19">
            <v>42824.89</v>
          </cell>
          <cell r="C19">
            <v>77844.92</v>
          </cell>
        </row>
        <row r="20">
          <cell r="A20" t="str">
            <v>0100-1408-090</v>
          </cell>
          <cell r="B20">
            <v>16834.18</v>
          </cell>
          <cell r="C20">
            <v>50.59</v>
          </cell>
        </row>
        <row r="21">
          <cell r="A21" t="str">
            <v>0100-1409-000</v>
          </cell>
          <cell r="B21">
            <v>60226.79800000001</v>
          </cell>
          <cell r="C21">
            <v>79049.08</v>
          </cell>
        </row>
        <row r="22">
          <cell r="A22" t="str">
            <v>0100-1409-090</v>
          </cell>
          <cell r="B22">
            <v>1477.83</v>
          </cell>
          <cell r="C22">
            <v>0</v>
          </cell>
        </row>
        <row r="23">
          <cell r="A23" t="str">
            <v>0100-1415-000</v>
          </cell>
          <cell r="B23">
            <v>213</v>
          </cell>
          <cell r="C23">
            <v>1553</v>
          </cell>
        </row>
        <row r="24">
          <cell r="A24" t="str">
            <v>0100-1415-090</v>
          </cell>
          <cell r="B24">
            <v>876</v>
          </cell>
          <cell r="C24">
            <v>0</v>
          </cell>
        </row>
        <row r="25">
          <cell r="A25" t="str">
            <v>0100-1416-000</v>
          </cell>
          <cell r="B25">
            <v>2216.5700000000002</v>
          </cell>
          <cell r="C25">
            <v>2216.5700000000002</v>
          </cell>
        </row>
        <row r="26">
          <cell r="A26" t="str">
            <v>0100-1418-000</v>
          </cell>
          <cell r="B26">
            <v>12219.09</v>
          </cell>
          <cell r="C26">
            <v>21941.75</v>
          </cell>
        </row>
        <row r="27">
          <cell r="A27" t="str">
            <v>0100-1418-090</v>
          </cell>
          <cell r="B27">
            <v>7582.57</v>
          </cell>
          <cell r="C27">
            <v>1173.6400000000001</v>
          </cell>
        </row>
        <row r="28">
          <cell r="A28" t="str">
            <v>0100-1435-000</v>
          </cell>
          <cell r="B28">
            <v>96723.520000000004</v>
          </cell>
          <cell r="C28">
            <v>96723.520000000004</v>
          </cell>
        </row>
        <row r="29">
          <cell r="A29" t="str">
            <v>0100-1480-000</v>
          </cell>
          <cell r="B29">
            <v>91568.85</v>
          </cell>
          <cell r="C29">
            <v>19014.36</v>
          </cell>
        </row>
        <row r="30">
          <cell r="A30" t="str">
            <v>0100-1480-090</v>
          </cell>
          <cell r="B30">
            <v>0</v>
          </cell>
          <cell r="C30">
            <v>90000</v>
          </cell>
        </row>
        <row r="31">
          <cell r="A31" t="str">
            <v>0100-1501-000</v>
          </cell>
          <cell r="B31">
            <v>73308.58</v>
          </cell>
          <cell r="C31">
            <v>71655.77</v>
          </cell>
        </row>
        <row r="32">
          <cell r="A32" t="str">
            <v>0100-1504-000</v>
          </cell>
          <cell r="B32">
            <v>59581.41</v>
          </cell>
          <cell r="C32">
            <v>52562.61</v>
          </cell>
        </row>
        <row r="33">
          <cell r="A33" t="str">
            <v>0100-1507-000</v>
          </cell>
          <cell r="B33">
            <v>89799.78</v>
          </cell>
          <cell r="C33">
            <v>70520.460000000006</v>
          </cell>
        </row>
        <row r="34">
          <cell r="A34" t="str">
            <v>0100-1509-000</v>
          </cell>
          <cell r="B34">
            <v>2230</v>
          </cell>
          <cell r="C34">
            <v>3180</v>
          </cell>
        </row>
        <row r="35">
          <cell r="A35" t="str">
            <v>0100-1510-000</v>
          </cell>
          <cell r="B35">
            <v>4631.2</v>
          </cell>
          <cell r="C35">
            <v>6084.34</v>
          </cell>
        </row>
        <row r="36">
          <cell r="A36" t="str">
            <v>0100-1519-000</v>
          </cell>
          <cell r="B36">
            <v>40943.019999999997</v>
          </cell>
          <cell r="C36">
            <v>12462.27</v>
          </cell>
        </row>
        <row r="37">
          <cell r="A37" t="str">
            <v>0100-1519-090</v>
          </cell>
          <cell r="B37">
            <v>1330</v>
          </cell>
          <cell r="C37">
            <v>0</v>
          </cell>
        </row>
        <row r="38">
          <cell r="A38" t="str">
            <v>0100-1521-000</v>
          </cell>
          <cell r="B38">
            <v>68235</v>
          </cell>
          <cell r="C38">
            <v>40235</v>
          </cell>
        </row>
        <row r="39">
          <cell r="A39" t="str">
            <v>0100-1526-000</v>
          </cell>
          <cell r="B39">
            <v>4940.25</v>
          </cell>
          <cell r="C39">
            <v>4940.25</v>
          </cell>
        </row>
        <row r="40">
          <cell r="A40" t="str">
            <v>0100-1527-000</v>
          </cell>
          <cell r="B40">
            <v>1210.44</v>
          </cell>
          <cell r="C40">
            <v>14670.37</v>
          </cell>
        </row>
        <row r="41">
          <cell r="A41" t="str">
            <v>0100-1529-000</v>
          </cell>
          <cell r="B41">
            <v>0</v>
          </cell>
          <cell r="C41">
            <v>4344.37</v>
          </cell>
        </row>
        <row r="42">
          <cell r="A42" t="str">
            <v>0100-1530-000</v>
          </cell>
          <cell r="B42">
            <v>20375</v>
          </cell>
          <cell r="C42">
            <v>18348.3</v>
          </cell>
        </row>
        <row r="43">
          <cell r="A43" t="str">
            <v>0100-1530-090</v>
          </cell>
          <cell r="B43">
            <v>0</v>
          </cell>
          <cell r="C43">
            <v>600</v>
          </cell>
        </row>
        <row r="44">
          <cell r="A44" t="str">
            <v>0100-1555-000</v>
          </cell>
          <cell r="B44">
            <v>25000</v>
          </cell>
          <cell r="C44">
            <v>0</v>
          </cell>
        </row>
        <row r="45">
          <cell r="A45" t="str">
            <v>0100-1560-000</v>
          </cell>
          <cell r="B45">
            <v>35000</v>
          </cell>
          <cell r="C45">
            <v>0</v>
          </cell>
        </row>
        <row r="46">
          <cell r="A46" t="str">
            <v>0100-1610-000</v>
          </cell>
          <cell r="B46">
            <v>9266.5</v>
          </cell>
          <cell r="C46">
            <v>11766.5</v>
          </cell>
        </row>
        <row r="47">
          <cell r="A47" t="str">
            <v>0100-1610-090</v>
          </cell>
          <cell r="B47">
            <v>2500</v>
          </cell>
          <cell r="C47">
            <v>0</v>
          </cell>
        </row>
        <row r="48">
          <cell r="A48" t="str">
            <v>0100-1613-000</v>
          </cell>
          <cell r="B48">
            <v>307793.33</v>
          </cell>
          <cell r="C48">
            <v>645776.5</v>
          </cell>
        </row>
        <row r="49">
          <cell r="A49" t="str">
            <v>0100-1613-090</v>
          </cell>
          <cell r="B49">
            <v>605101.12</v>
          </cell>
          <cell r="C49">
            <v>0</v>
          </cell>
        </row>
        <row r="50">
          <cell r="A50" t="str">
            <v>0100-1614-000</v>
          </cell>
          <cell r="B50">
            <v>0</v>
          </cell>
          <cell r="C50">
            <v>144619.9</v>
          </cell>
        </row>
        <row r="51">
          <cell r="A51" t="str">
            <v>0100-1616-000</v>
          </cell>
          <cell r="B51">
            <v>16064.5</v>
          </cell>
          <cell r="C51">
            <v>8652.1200000000008</v>
          </cell>
        </row>
        <row r="52">
          <cell r="A52" t="str">
            <v>0100-1670-000</v>
          </cell>
          <cell r="B52">
            <v>2500.0300000000002</v>
          </cell>
          <cell r="C52">
            <v>2453.46</v>
          </cell>
        </row>
        <row r="53">
          <cell r="A53" t="str">
            <v>0100-1670-090</v>
          </cell>
          <cell r="B53">
            <v>0</v>
          </cell>
          <cell r="C53">
            <v>2500</v>
          </cell>
        </row>
        <row r="54">
          <cell r="A54" t="str">
            <v>0100-1673-000</v>
          </cell>
          <cell r="B54">
            <v>630757.85</v>
          </cell>
          <cell r="C54">
            <v>314019.68</v>
          </cell>
        </row>
        <row r="55">
          <cell r="A55" t="str">
            <v>0100-1673-090</v>
          </cell>
          <cell r="B55">
            <v>0</v>
          </cell>
          <cell r="C55">
            <v>598028.14</v>
          </cell>
        </row>
        <row r="56">
          <cell r="A56" t="str">
            <v>0100-1674-000</v>
          </cell>
          <cell r="B56">
            <v>144619.9</v>
          </cell>
          <cell r="C56">
            <v>91570.87</v>
          </cell>
        </row>
        <row r="57">
          <cell r="A57" t="str">
            <v>0100-1676-000</v>
          </cell>
          <cell r="B57">
            <v>8610.27</v>
          </cell>
          <cell r="C57">
            <v>5019.8900000000003</v>
          </cell>
        </row>
        <row r="58">
          <cell r="A58" t="str">
            <v>0100-1681-000</v>
          </cell>
          <cell r="B58">
            <v>0</v>
          </cell>
          <cell r="C58">
            <v>14311.33</v>
          </cell>
        </row>
        <row r="59">
          <cell r="A59" t="str">
            <v>0100-1851-000</v>
          </cell>
          <cell r="B59">
            <v>485.89</v>
          </cell>
          <cell r="C59">
            <v>7943.36</v>
          </cell>
        </row>
        <row r="60">
          <cell r="A60" t="str">
            <v>0100-1903-000</v>
          </cell>
          <cell r="B60">
            <v>35000</v>
          </cell>
          <cell r="C60">
            <v>40133.620000000003</v>
          </cell>
        </row>
        <row r="61">
          <cell r="A61" t="str">
            <v>0100-1904-000</v>
          </cell>
          <cell r="B61">
            <v>35133.620000000003</v>
          </cell>
          <cell r="C61">
            <v>39705.269999999997</v>
          </cell>
        </row>
        <row r="62">
          <cell r="A62" t="str">
            <v>0100-1915-000</v>
          </cell>
          <cell r="B62">
            <v>5275.34</v>
          </cell>
          <cell r="C62">
            <v>16162.5</v>
          </cell>
        </row>
        <row r="63">
          <cell r="A63" t="str">
            <v>0100-1915-090</v>
          </cell>
          <cell r="B63">
            <v>16162.5</v>
          </cell>
          <cell r="C63">
            <v>0</v>
          </cell>
        </row>
        <row r="64">
          <cell r="A64" t="str">
            <v>0100-1916-000</v>
          </cell>
          <cell r="B64">
            <v>15392.85</v>
          </cell>
          <cell r="C64">
            <v>43557.13</v>
          </cell>
        </row>
        <row r="65">
          <cell r="A65" t="str">
            <v>0100-1916-090</v>
          </cell>
          <cell r="B65">
            <v>0</v>
          </cell>
          <cell r="C65">
            <v>15665.85</v>
          </cell>
        </row>
        <row r="66">
          <cell r="A66" t="str">
            <v>0100-1921-000</v>
          </cell>
          <cell r="B66">
            <v>0</v>
          </cell>
          <cell r="C66">
            <v>165583.82999999999</v>
          </cell>
        </row>
        <row r="67">
          <cell r="A67" t="str">
            <v>0100-1921-090</v>
          </cell>
          <cell r="B67">
            <v>165583.82999999999</v>
          </cell>
          <cell r="C67">
            <v>165583.82999999999</v>
          </cell>
        </row>
        <row r="68">
          <cell r="A68" t="str">
            <v>0100-1922-000</v>
          </cell>
          <cell r="B68">
            <v>33056.65</v>
          </cell>
          <cell r="C68">
            <v>48177.03</v>
          </cell>
        </row>
        <row r="69">
          <cell r="A69" t="str">
            <v>0100-1922-090</v>
          </cell>
          <cell r="B69">
            <v>24451.61</v>
          </cell>
          <cell r="C69">
            <v>24451.61</v>
          </cell>
        </row>
        <row r="70">
          <cell r="A70" t="str">
            <v>0100-1930-000</v>
          </cell>
          <cell r="B70">
            <v>0</v>
          </cell>
          <cell r="C70">
            <v>35000</v>
          </cell>
        </row>
        <row r="71">
          <cell r="A71" t="str">
            <v>0100-1931-000</v>
          </cell>
          <cell r="B71">
            <v>86240</v>
          </cell>
          <cell r="C71">
            <v>82814.679999999993</v>
          </cell>
        </row>
        <row r="72">
          <cell r="A72" t="str">
            <v>0100-1939-000</v>
          </cell>
          <cell r="B72">
            <v>290000</v>
          </cell>
          <cell r="C72">
            <v>0</v>
          </cell>
        </row>
        <row r="73">
          <cell r="A73" t="str">
            <v>0100-1999-000</v>
          </cell>
          <cell r="B73">
            <v>8058.19</v>
          </cell>
          <cell r="C73">
            <v>8058.19</v>
          </cell>
        </row>
        <row r="74">
          <cell r="A74" t="str">
            <v>0100-2101-000</v>
          </cell>
          <cell r="B74">
            <v>159079.21</v>
          </cell>
          <cell r="C74">
            <v>19294.79</v>
          </cell>
        </row>
        <row r="75">
          <cell r="A75" t="str">
            <v>0100-2102-000</v>
          </cell>
          <cell r="B75">
            <v>0</v>
          </cell>
          <cell r="C75">
            <v>39689.1</v>
          </cell>
        </row>
        <row r="76">
          <cell r="A76" t="str">
            <v>0100-2112-000</v>
          </cell>
          <cell r="B76">
            <v>2215935.9900000002</v>
          </cell>
          <cell r="C76">
            <v>1151226.53</v>
          </cell>
        </row>
        <row r="77">
          <cell r="A77" t="str">
            <v>0100-2115-000</v>
          </cell>
          <cell r="B77">
            <v>140000</v>
          </cell>
          <cell r="C77">
            <v>70000</v>
          </cell>
        </row>
        <row r="78">
          <cell r="A78" t="str">
            <v>0100-2117-000</v>
          </cell>
          <cell r="B78">
            <v>135000</v>
          </cell>
          <cell r="C78">
            <v>75600</v>
          </cell>
        </row>
        <row r="79">
          <cell r="A79" t="str">
            <v>0100-2201-000</v>
          </cell>
          <cell r="B79">
            <v>3952709.2885000003</v>
          </cell>
          <cell r="C79">
            <v>3714592.4680000003</v>
          </cell>
        </row>
        <row r="80">
          <cell r="A80" t="str">
            <v>0100-2201-090</v>
          </cell>
          <cell r="B80">
            <v>0</v>
          </cell>
          <cell r="C80">
            <v>19947.37</v>
          </cell>
        </row>
        <row r="81">
          <cell r="A81" t="str">
            <v>0100-2211-000</v>
          </cell>
          <cell r="B81">
            <v>40444.550000000003</v>
          </cell>
          <cell r="C81">
            <v>38720.68</v>
          </cell>
        </row>
        <row r="82">
          <cell r="A82" t="str">
            <v>0100-2243-000</v>
          </cell>
          <cell r="B82">
            <v>44981.85</v>
          </cell>
          <cell r="C82">
            <v>0</v>
          </cell>
        </row>
        <row r="83">
          <cell r="A83" t="str">
            <v>0100-2244-000</v>
          </cell>
          <cell r="B83">
            <v>38848.199999999997</v>
          </cell>
          <cell r="C83">
            <v>37950.769999999997</v>
          </cell>
        </row>
        <row r="84">
          <cell r="A84" t="str">
            <v>0100-2290-000</v>
          </cell>
          <cell r="B84">
            <v>96174.53</v>
          </cell>
          <cell r="C84">
            <v>129768.51</v>
          </cell>
        </row>
        <row r="85">
          <cell r="A85" t="str">
            <v>0100-2301-000</v>
          </cell>
          <cell r="B85">
            <v>194300.92</v>
          </cell>
          <cell r="C85">
            <v>194300.92</v>
          </cell>
        </row>
        <row r="86">
          <cell r="A86" t="str">
            <v>0100-2302-000</v>
          </cell>
          <cell r="B86">
            <v>34189.129999999997</v>
          </cell>
          <cell r="C86">
            <v>37304.379999999997</v>
          </cell>
        </row>
        <row r="87">
          <cell r="A87" t="str">
            <v>0100-2303-000</v>
          </cell>
          <cell r="B87">
            <v>32791.129999999997</v>
          </cell>
          <cell r="C87">
            <v>17291.400000000001</v>
          </cell>
        </row>
        <row r="88">
          <cell r="A88" t="str">
            <v>0100-2304-000</v>
          </cell>
          <cell r="B88">
            <v>534308.79</v>
          </cell>
          <cell r="C88">
            <v>438779.54</v>
          </cell>
        </row>
        <row r="89">
          <cell r="A89" t="str">
            <v>0100-2306-000</v>
          </cell>
          <cell r="B89">
            <v>380655.46</v>
          </cell>
          <cell r="C89">
            <v>364028.28</v>
          </cell>
        </row>
        <row r="90">
          <cell r="A90" t="str">
            <v>0100-2307-000</v>
          </cell>
          <cell r="B90">
            <v>30085.57</v>
          </cell>
          <cell r="C90">
            <v>34552.53</v>
          </cell>
        </row>
        <row r="91">
          <cell r="A91" t="str">
            <v>0100-2311-000</v>
          </cell>
          <cell r="B91">
            <v>295469.06</v>
          </cell>
          <cell r="C91">
            <v>305020.46999999997</v>
          </cell>
        </row>
        <row r="92">
          <cell r="A92" t="str">
            <v>0100-2315-000</v>
          </cell>
          <cell r="B92">
            <v>3633.83</v>
          </cell>
          <cell r="C92">
            <v>3358.99</v>
          </cell>
        </row>
        <row r="93">
          <cell r="A93" t="str">
            <v>0100-2321-000</v>
          </cell>
          <cell r="B93">
            <v>89874.36</v>
          </cell>
          <cell r="C93">
            <v>114829.01</v>
          </cell>
        </row>
        <row r="94">
          <cell r="A94" t="str">
            <v>0100-2351-000</v>
          </cell>
          <cell r="B94">
            <v>632801.66</v>
          </cell>
          <cell r="C94">
            <v>632801.66</v>
          </cell>
        </row>
        <row r="95">
          <cell r="A95" t="str">
            <v>0100-2353-000</v>
          </cell>
          <cell r="B95">
            <v>316862.53000000003</v>
          </cell>
          <cell r="C95">
            <v>316862.53000000003</v>
          </cell>
        </row>
        <row r="96">
          <cell r="A96" t="str">
            <v>0100-2355-000</v>
          </cell>
          <cell r="B96">
            <v>316197.45</v>
          </cell>
          <cell r="C96">
            <v>316197.45</v>
          </cell>
        </row>
        <row r="97">
          <cell r="A97" t="str">
            <v>0100-2357-000</v>
          </cell>
          <cell r="B97">
            <v>5565.66</v>
          </cell>
          <cell r="C97">
            <v>5565.66</v>
          </cell>
        </row>
        <row r="98">
          <cell r="A98" t="str">
            <v>0100-2361-000</v>
          </cell>
          <cell r="B98">
            <v>198893.49</v>
          </cell>
          <cell r="C98">
            <v>198893.49</v>
          </cell>
        </row>
        <row r="99">
          <cell r="A99" t="str">
            <v>0100-2363-000</v>
          </cell>
          <cell r="B99">
            <v>51415.45</v>
          </cell>
          <cell r="C99">
            <v>51415.45</v>
          </cell>
        </row>
        <row r="100">
          <cell r="A100" t="str">
            <v>0100-2391-000</v>
          </cell>
          <cell r="B100">
            <v>4756.2</v>
          </cell>
          <cell r="C100">
            <v>4756.2</v>
          </cell>
        </row>
        <row r="101">
          <cell r="A101" t="str">
            <v>0100-2392-000</v>
          </cell>
          <cell r="B101">
            <v>1143.97</v>
          </cell>
          <cell r="C101">
            <v>1143.97</v>
          </cell>
        </row>
        <row r="102">
          <cell r="A102" t="str">
            <v>0100-2393-000</v>
          </cell>
          <cell r="B102">
            <v>1002.33</v>
          </cell>
          <cell r="C102">
            <v>1002.33</v>
          </cell>
        </row>
        <row r="103">
          <cell r="A103" t="str">
            <v>0100-2394-000</v>
          </cell>
          <cell r="B103">
            <v>0</v>
          </cell>
          <cell r="C103">
            <v>2</v>
          </cell>
        </row>
        <row r="104">
          <cell r="A104" t="str">
            <v>0100-2400-000</v>
          </cell>
          <cell r="B104">
            <v>32483.23</v>
          </cell>
          <cell r="C104">
            <v>35539.53</v>
          </cell>
        </row>
        <row r="105">
          <cell r="A105" t="str">
            <v>0100-2405-000</v>
          </cell>
          <cell r="B105">
            <v>69066.990000000005</v>
          </cell>
          <cell r="C105">
            <v>69272.065000000002</v>
          </cell>
        </row>
        <row r="106">
          <cell r="A106" t="str">
            <v>0100-2410-000</v>
          </cell>
          <cell r="B106">
            <v>0</v>
          </cell>
          <cell r="C106">
            <v>624.9</v>
          </cell>
        </row>
        <row r="107">
          <cell r="A107" t="str">
            <v>0100-2411-000</v>
          </cell>
          <cell r="B107">
            <v>0</v>
          </cell>
          <cell r="C107">
            <v>5563.21</v>
          </cell>
        </row>
        <row r="108">
          <cell r="A108" t="str">
            <v>0100-2414-000</v>
          </cell>
          <cell r="B108">
            <v>13123.33</v>
          </cell>
          <cell r="C108">
            <v>13197.602500000001</v>
          </cell>
        </row>
        <row r="109">
          <cell r="A109" t="str">
            <v>0100-2418-000</v>
          </cell>
          <cell r="B109">
            <v>0</v>
          </cell>
          <cell r="C109">
            <v>0</v>
          </cell>
        </row>
        <row r="110">
          <cell r="A110" t="str">
            <v>0100-2421-000</v>
          </cell>
          <cell r="B110">
            <v>14248</v>
          </cell>
          <cell r="C110">
            <v>22837.48</v>
          </cell>
        </row>
        <row r="111">
          <cell r="A111" t="str">
            <v>0100-2423-000</v>
          </cell>
          <cell r="B111">
            <v>0</v>
          </cell>
          <cell r="C111">
            <v>0</v>
          </cell>
        </row>
        <row r="112">
          <cell r="A112" t="str">
            <v>0100-2424-000</v>
          </cell>
          <cell r="B112">
            <v>0</v>
          </cell>
          <cell r="C112">
            <v>0</v>
          </cell>
        </row>
        <row r="113">
          <cell r="A113" t="str">
            <v>0100-2425-000</v>
          </cell>
          <cell r="B113">
            <v>0</v>
          </cell>
          <cell r="C113">
            <v>0</v>
          </cell>
        </row>
        <row r="114">
          <cell r="A114" t="str">
            <v>0100-2426-000</v>
          </cell>
          <cell r="B114">
            <v>0</v>
          </cell>
          <cell r="C114">
            <v>0</v>
          </cell>
        </row>
        <row r="115">
          <cell r="A115" t="str">
            <v>0100-2431-000</v>
          </cell>
          <cell r="B115">
            <v>0</v>
          </cell>
          <cell r="C115">
            <v>0</v>
          </cell>
        </row>
        <row r="116">
          <cell r="A116" t="str">
            <v>0100-2433-000</v>
          </cell>
          <cell r="B116">
            <v>0</v>
          </cell>
          <cell r="C116">
            <v>0</v>
          </cell>
        </row>
        <row r="117">
          <cell r="A117" t="str">
            <v>0100-2436-000</v>
          </cell>
          <cell r="B117">
            <v>628.92999999999995</v>
          </cell>
          <cell r="C117">
            <v>628.92999999999995</v>
          </cell>
        </row>
        <row r="118">
          <cell r="A118" t="str">
            <v>0100-2438-000</v>
          </cell>
          <cell r="B118">
            <v>0</v>
          </cell>
          <cell r="C118">
            <v>0</v>
          </cell>
        </row>
        <row r="119">
          <cell r="A119" t="str">
            <v>0100-2439-000</v>
          </cell>
          <cell r="B119">
            <v>0</v>
          </cell>
          <cell r="C119">
            <v>0</v>
          </cell>
        </row>
        <row r="120">
          <cell r="A120" t="str">
            <v>0100-2443-000</v>
          </cell>
          <cell r="B120">
            <v>0</v>
          </cell>
          <cell r="C120">
            <v>0</v>
          </cell>
        </row>
        <row r="121">
          <cell r="A121" t="str">
            <v>0100-2444-000</v>
          </cell>
          <cell r="B121">
            <v>0</v>
          </cell>
          <cell r="C121">
            <v>0</v>
          </cell>
        </row>
        <row r="122">
          <cell r="A122" t="str">
            <v>0100-2446-000</v>
          </cell>
          <cell r="B122">
            <v>0</v>
          </cell>
          <cell r="C122">
            <v>0</v>
          </cell>
        </row>
        <row r="123">
          <cell r="A123" t="str">
            <v>0100-2447-000</v>
          </cell>
          <cell r="B123">
            <v>0</v>
          </cell>
          <cell r="C123">
            <v>0</v>
          </cell>
        </row>
        <row r="124">
          <cell r="A124" t="str">
            <v>0100-2448-000</v>
          </cell>
          <cell r="B124">
            <v>0</v>
          </cell>
          <cell r="C124">
            <v>6536.5</v>
          </cell>
        </row>
        <row r="125">
          <cell r="A125" t="str">
            <v>0100-2450-000</v>
          </cell>
          <cell r="B125">
            <v>0</v>
          </cell>
          <cell r="C125">
            <v>0</v>
          </cell>
        </row>
        <row r="126">
          <cell r="A126" t="str">
            <v>0100-2460-000</v>
          </cell>
          <cell r="B126">
            <v>475.07</v>
          </cell>
          <cell r="C126">
            <v>518.02</v>
          </cell>
        </row>
        <row r="127">
          <cell r="A127" t="str">
            <v>0100-2470-000</v>
          </cell>
          <cell r="B127">
            <v>21632</v>
          </cell>
          <cell r="C127">
            <v>5022.0200000000004</v>
          </cell>
        </row>
        <row r="128">
          <cell r="A128" t="str">
            <v>0100-2501-000</v>
          </cell>
          <cell r="B128">
            <v>293605.8</v>
          </cell>
          <cell r="C128">
            <v>268924.13</v>
          </cell>
        </row>
        <row r="129">
          <cell r="A129" t="str">
            <v>0100-2502-000</v>
          </cell>
          <cell r="B129">
            <v>202792.95</v>
          </cell>
          <cell r="C129">
            <v>339417.16</v>
          </cell>
        </row>
        <row r="130">
          <cell r="A130" t="str">
            <v>0100-2502-090</v>
          </cell>
          <cell r="B130">
            <v>0</v>
          </cell>
          <cell r="C130">
            <v>5593.6</v>
          </cell>
        </row>
        <row r="131">
          <cell r="A131" t="str">
            <v>0100-2505-000</v>
          </cell>
          <cell r="B131">
            <v>64050.37</v>
          </cell>
          <cell r="C131">
            <v>70927.87</v>
          </cell>
        </row>
        <row r="132">
          <cell r="A132" t="str">
            <v>0100-2508-000</v>
          </cell>
          <cell r="B132">
            <v>23658.41</v>
          </cell>
          <cell r="C132">
            <v>20847.689999999999</v>
          </cell>
        </row>
        <row r="133">
          <cell r="A133" t="str">
            <v>0100-2553-000</v>
          </cell>
          <cell r="B133">
            <v>20575.990000000002</v>
          </cell>
          <cell r="C133">
            <v>7646.7</v>
          </cell>
        </row>
        <row r="134">
          <cell r="A134" t="str">
            <v>0100-2580-000</v>
          </cell>
          <cell r="B134">
            <v>20204.3</v>
          </cell>
          <cell r="C134">
            <v>0</v>
          </cell>
        </row>
        <row r="135">
          <cell r="A135" t="str">
            <v>0100-2601-000</v>
          </cell>
          <cell r="B135">
            <v>183781.2</v>
          </cell>
          <cell r="C135">
            <v>135350</v>
          </cell>
        </row>
        <row r="136">
          <cell r="A136" t="str">
            <v>0100-2601-090</v>
          </cell>
          <cell r="B136">
            <v>3695</v>
          </cell>
          <cell r="C136">
            <v>41696.11</v>
          </cell>
        </row>
        <row r="137">
          <cell r="A137" t="str">
            <v>0100-2602-000</v>
          </cell>
          <cell r="B137">
            <v>2646794.41</v>
          </cell>
          <cell r="C137">
            <v>2234747.0499999998</v>
          </cell>
        </row>
        <row r="138">
          <cell r="A138" t="str">
            <v>0100-2602-090</v>
          </cell>
          <cell r="B138">
            <v>56609.16</v>
          </cell>
          <cell r="C138">
            <v>228322.47</v>
          </cell>
        </row>
        <row r="139">
          <cell r="A139" t="str">
            <v>0100-2641-000</v>
          </cell>
          <cell r="B139">
            <v>15022.85</v>
          </cell>
          <cell r="C139">
            <v>3319.18</v>
          </cell>
        </row>
        <row r="140">
          <cell r="A140" t="str">
            <v>0100-2641-090</v>
          </cell>
          <cell r="B140">
            <v>38</v>
          </cell>
          <cell r="C140">
            <v>207.87</v>
          </cell>
        </row>
        <row r="141">
          <cell r="A141" t="str">
            <v>0100-2651-000</v>
          </cell>
          <cell r="B141">
            <v>837670.63</v>
          </cell>
          <cell r="C141">
            <v>1121659.07</v>
          </cell>
        </row>
        <row r="142">
          <cell r="A142" t="str">
            <v>0100-2651-090</v>
          </cell>
          <cell r="B142">
            <v>0</v>
          </cell>
          <cell r="C142">
            <v>61352.26</v>
          </cell>
        </row>
        <row r="143">
          <cell r="A143" t="str">
            <v>0100-2691-000</v>
          </cell>
          <cell r="B143">
            <v>843267.4</v>
          </cell>
          <cell r="C143">
            <v>513196.41</v>
          </cell>
        </row>
        <row r="144">
          <cell r="A144" t="str">
            <v>0100-2801-000</v>
          </cell>
          <cell r="B144">
            <v>422736.15</v>
          </cell>
          <cell r="C144">
            <v>0</v>
          </cell>
        </row>
        <row r="145">
          <cell r="A145" t="str">
            <v>0100-2802-000</v>
          </cell>
          <cell r="B145">
            <v>0.11</v>
          </cell>
          <cell r="C145">
            <v>95915.42</v>
          </cell>
        </row>
        <row r="146">
          <cell r="A146" t="str">
            <v>0100-2813-000</v>
          </cell>
          <cell r="B146">
            <v>500000</v>
          </cell>
          <cell r="C146">
            <v>0</v>
          </cell>
        </row>
        <row r="147">
          <cell r="A147" t="str">
            <v>0100-2815-000</v>
          </cell>
          <cell r="B147">
            <v>200000</v>
          </cell>
          <cell r="C147">
            <v>0</v>
          </cell>
        </row>
        <row r="148">
          <cell r="A148" t="str">
            <v>0100-2822-000</v>
          </cell>
          <cell r="B148">
            <v>388794.89</v>
          </cell>
          <cell r="C148">
            <v>777794.89</v>
          </cell>
        </row>
        <row r="149">
          <cell r="A149" t="str">
            <v>0100-2822-090</v>
          </cell>
          <cell r="B149">
            <v>23319.16</v>
          </cell>
          <cell r="C149">
            <v>46319.16</v>
          </cell>
        </row>
        <row r="150">
          <cell r="A150" t="str">
            <v>0100-2844-000</v>
          </cell>
          <cell r="B150">
            <v>37932.769999999997</v>
          </cell>
          <cell r="C150">
            <v>3503.51</v>
          </cell>
        </row>
        <row r="151">
          <cell r="A151" t="str">
            <v>0100-2853-000</v>
          </cell>
          <cell r="B151">
            <v>10262.719999999999</v>
          </cell>
          <cell r="C151">
            <v>0</v>
          </cell>
        </row>
        <row r="152">
          <cell r="A152" t="str">
            <v>0100-2910-000</v>
          </cell>
          <cell r="B152">
            <v>0</v>
          </cell>
          <cell r="C152">
            <v>164914.6</v>
          </cell>
        </row>
        <row r="153">
          <cell r="A153" t="str">
            <v>0100-2920-000</v>
          </cell>
          <cell r="B153">
            <v>0</v>
          </cell>
          <cell r="C153">
            <v>1024045.42</v>
          </cell>
        </row>
        <row r="154">
          <cell r="A154" t="str">
            <v>0100-2925-000</v>
          </cell>
          <cell r="B154">
            <v>0</v>
          </cell>
          <cell r="C154">
            <v>2333.37</v>
          </cell>
        </row>
        <row r="155">
          <cell r="A155" t="str">
            <v>0100-2980-000</v>
          </cell>
          <cell r="B155">
            <v>200000</v>
          </cell>
          <cell r="C155">
            <v>1072874.25</v>
          </cell>
        </row>
        <row r="156">
          <cell r="A156" t="str">
            <v>0100-2990-000</v>
          </cell>
          <cell r="B156">
            <v>2320777.67</v>
          </cell>
          <cell r="C156">
            <v>2031602.37</v>
          </cell>
        </row>
        <row r="157">
          <cell r="A157" t="str">
            <v>0100-2990-090</v>
          </cell>
          <cell r="B157">
            <v>59020.97</v>
          </cell>
          <cell r="C157">
            <v>47332.07</v>
          </cell>
        </row>
        <row r="158">
          <cell r="A158" t="str">
            <v>0100-3101-042</v>
          </cell>
          <cell r="B158">
            <v>309769.40000000002</v>
          </cell>
          <cell r="C158">
            <v>840078.7</v>
          </cell>
        </row>
        <row r="159">
          <cell r="A159" t="str">
            <v>0100-3102-042</v>
          </cell>
          <cell r="B159">
            <v>100172.5</v>
          </cell>
          <cell r="C159">
            <v>383895</v>
          </cell>
        </row>
        <row r="160">
          <cell r="A160" t="str">
            <v>0100-3103-042</v>
          </cell>
          <cell r="B160">
            <v>480</v>
          </cell>
          <cell r="C160">
            <v>1600</v>
          </cell>
        </row>
        <row r="161">
          <cell r="A161" t="str">
            <v>0100-3107-042</v>
          </cell>
          <cell r="B161">
            <v>2025</v>
          </cell>
          <cell r="C161">
            <v>5250</v>
          </cell>
        </row>
        <row r="162">
          <cell r="A162" t="str">
            <v>0100-3111-042</v>
          </cell>
          <cell r="B162">
            <v>2154</v>
          </cell>
          <cell r="C162">
            <v>7180</v>
          </cell>
        </row>
        <row r="163">
          <cell r="A163" t="str">
            <v>0100-3121-074</v>
          </cell>
          <cell r="B163">
            <v>0</v>
          </cell>
          <cell r="C163">
            <v>0</v>
          </cell>
        </row>
        <row r="164">
          <cell r="A164" t="str">
            <v>0100-3121-085</v>
          </cell>
          <cell r="B164">
            <v>6500</v>
          </cell>
          <cell r="C164">
            <v>5</v>
          </cell>
        </row>
        <row r="165">
          <cell r="A165" t="str">
            <v>0100-3123-042</v>
          </cell>
          <cell r="B165">
            <v>158</v>
          </cell>
          <cell r="C165">
            <v>395</v>
          </cell>
        </row>
        <row r="166">
          <cell r="A166" t="str">
            <v>0100-3123-073</v>
          </cell>
          <cell r="B166">
            <v>0</v>
          </cell>
          <cell r="C166">
            <v>1896.65</v>
          </cell>
        </row>
        <row r="167">
          <cell r="A167" t="str">
            <v>0100-3123-074</v>
          </cell>
          <cell r="B167">
            <v>0</v>
          </cell>
          <cell r="C167">
            <v>0</v>
          </cell>
        </row>
        <row r="168">
          <cell r="A168" t="str">
            <v>0100-3123-085</v>
          </cell>
          <cell r="B168">
            <v>0</v>
          </cell>
          <cell r="C168">
            <v>446</v>
          </cell>
        </row>
        <row r="169">
          <cell r="A169" t="str">
            <v>0100-3141-042</v>
          </cell>
          <cell r="B169">
            <v>9503.1</v>
          </cell>
          <cell r="C169">
            <v>35860</v>
          </cell>
        </row>
        <row r="170">
          <cell r="A170" t="str">
            <v>0100-3151-042</v>
          </cell>
          <cell r="B170">
            <v>360</v>
          </cell>
          <cell r="C170">
            <v>1200</v>
          </cell>
        </row>
        <row r="171">
          <cell r="A171" t="str">
            <v>0100-3153-042</v>
          </cell>
          <cell r="B171">
            <v>1260</v>
          </cell>
          <cell r="C171">
            <v>3150</v>
          </cell>
        </row>
        <row r="172">
          <cell r="A172" t="str">
            <v>0100-3155-042</v>
          </cell>
          <cell r="B172">
            <v>1188</v>
          </cell>
          <cell r="C172">
            <v>3600</v>
          </cell>
        </row>
        <row r="173">
          <cell r="A173" t="str">
            <v>0100-3157-042</v>
          </cell>
          <cell r="B173">
            <v>5702.25</v>
          </cell>
          <cell r="C173">
            <v>16025</v>
          </cell>
        </row>
        <row r="174">
          <cell r="A174" t="str">
            <v>0100-3159-073</v>
          </cell>
          <cell r="B174">
            <v>51500</v>
          </cell>
          <cell r="C174">
            <v>0</v>
          </cell>
        </row>
        <row r="175">
          <cell r="A175" t="str">
            <v>0100-3161-042</v>
          </cell>
          <cell r="B175">
            <v>0</v>
          </cell>
          <cell r="C175">
            <v>0</v>
          </cell>
        </row>
        <row r="176">
          <cell r="A176" t="str">
            <v>0100-3161-073</v>
          </cell>
          <cell r="B176">
            <v>33400</v>
          </cell>
          <cell r="C176">
            <v>72490</v>
          </cell>
        </row>
        <row r="177">
          <cell r="A177" t="str">
            <v>0100-3161-074</v>
          </cell>
          <cell r="B177">
            <v>8182.5</v>
          </cell>
          <cell r="C177">
            <v>744828</v>
          </cell>
        </row>
        <row r="178">
          <cell r="A178" t="str">
            <v>0100-3161-085</v>
          </cell>
          <cell r="B178">
            <v>1070863</v>
          </cell>
          <cell r="C178">
            <v>4493961.9400000004</v>
          </cell>
        </row>
        <row r="179">
          <cell r="A179" t="str">
            <v>0100-3165-042</v>
          </cell>
          <cell r="B179">
            <v>0</v>
          </cell>
          <cell r="C179">
            <v>0</v>
          </cell>
        </row>
        <row r="180">
          <cell r="A180" t="str">
            <v>0100-3165-073</v>
          </cell>
          <cell r="B180">
            <v>0</v>
          </cell>
          <cell r="C180">
            <v>90</v>
          </cell>
        </row>
        <row r="181">
          <cell r="A181" t="str">
            <v>0100-3165-085</v>
          </cell>
          <cell r="B181">
            <v>36000</v>
          </cell>
          <cell r="C181">
            <v>91425</v>
          </cell>
        </row>
        <row r="182">
          <cell r="A182" t="str">
            <v>0100-3165-086</v>
          </cell>
          <cell r="B182">
            <v>0</v>
          </cell>
          <cell r="C182">
            <v>39715</v>
          </cell>
        </row>
        <row r="183">
          <cell r="A183" t="str">
            <v>0100-3172-042</v>
          </cell>
          <cell r="B183">
            <v>69807.55</v>
          </cell>
          <cell r="C183">
            <v>195440.3</v>
          </cell>
        </row>
        <row r="184">
          <cell r="A184" t="str">
            <v>0100-3174-042</v>
          </cell>
          <cell r="B184">
            <v>414.4</v>
          </cell>
          <cell r="C184">
            <v>1295</v>
          </cell>
        </row>
        <row r="185">
          <cell r="A185" t="str">
            <v>0100-3199-042</v>
          </cell>
          <cell r="B185">
            <v>300</v>
          </cell>
          <cell r="C185">
            <v>9750</v>
          </cell>
        </row>
        <row r="186">
          <cell r="A186" t="str">
            <v>0100-3199-073</v>
          </cell>
          <cell r="B186">
            <v>430.36</v>
          </cell>
          <cell r="C186">
            <v>0</v>
          </cell>
        </row>
        <row r="187">
          <cell r="A187" t="str">
            <v>0100-3199-074</v>
          </cell>
          <cell r="B187">
            <v>0</v>
          </cell>
          <cell r="C187">
            <v>0</v>
          </cell>
        </row>
        <row r="188">
          <cell r="A188" t="str">
            <v>0100-3199-085</v>
          </cell>
          <cell r="B188">
            <v>0</v>
          </cell>
          <cell r="C188">
            <v>1</v>
          </cell>
        </row>
        <row r="189">
          <cell r="A189" t="str">
            <v>0100-3199-086</v>
          </cell>
          <cell r="B189">
            <v>0</v>
          </cell>
          <cell r="C189">
            <v>2154</v>
          </cell>
        </row>
        <row r="190">
          <cell r="A190" t="str">
            <v>0100-3516-042</v>
          </cell>
          <cell r="B190">
            <v>31159.8</v>
          </cell>
          <cell r="C190">
            <v>76846.5</v>
          </cell>
        </row>
        <row r="191">
          <cell r="A191" t="str">
            <v>0100-3516-074</v>
          </cell>
          <cell r="B191">
            <v>0</v>
          </cell>
          <cell r="C191">
            <v>3295</v>
          </cell>
        </row>
        <row r="192">
          <cell r="A192" t="str">
            <v>0100-3516-085</v>
          </cell>
          <cell r="B192">
            <v>0</v>
          </cell>
          <cell r="C192">
            <v>3095</v>
          </cell>
        </row>
        <row r="193">
          <cell r="A193" t="str">
            <v>0100-3519-086</v>
          </cell>
          <cell r="B193">
            <v>0</v>
          </cell>
          <cell r="C193">
            <v>0</v>
          </cell>
        </row>
        <row r="194">
          <cell r="A194" t="str">
            <v>0100-3525-086</v>
          </cell>
          <cell r="B194">
            <v>0</v>
          </cell>
          <cell r="C194">
            <v>81559.199999999997</v>
          </cell>
        </row>
        <row r="195">
          <cell r="A195" t="str">
            <v>0100-3528-085</v>
          </cell>
          <cell r="B195">
            <v>0</v>
          </cell>
          <cell r="C195">
            <v>0</v>
          </cell>
        </row>
        <row r="196">
          <cell r="A196" t="str">
            <v>0100-3531-042</v>
          </cell>
          <cell r="B196">
            <v>22783</v>
          </cell>
          <cell r="C196">
            <v>28700</v>
          </cell>
        </row>
        <row r="197">
          <cell r="A197" t="str">
            <v>0100-3531-073</v>
          </cell>
          <cell r="B197">
            <v>13444.573999999999</v>
          </cell>
          <cell r="C197">
            <v>34222.07</v>
          </cell>
        </row>
        <row r="198">
          <cell r="A198" t="str">
            <v>0100-3531-085</v>
          </cell>
          <cell r="B198">
            <v>28359</v>
          </cell>
          <cell r="C198">
            <v>46073</v>
          </cell>
        </row>
        <row r="199">
          <cell r="A199" t="str">
            <v>0100-3531-086</v>
          </cell>
          <cell r="B199">
            <v>95952</v>
          </cell>
          <cell r="C199">
            <v>95952</v>
          </cell>
        </row>
        <row r="200">
          <cell r="A200" t="str">
            <v>0100-3701-042</v>
          </cell>
          <cell r="B200">
            <v>1800</v>
          </cell>
          <cell r="C200">
            <v>139111.49</v>
          </cell>
        </row>
        <row r="201">
          <cell r="A201" t="str">
            <v>0100-3702-073</v>
          </cell>
          <cell r="B201">
            <v>28831.83</v>
          </cell>
          <cell r="C201">
            <v>338236.25</v>
          </cell>
        </row>
        <row r="202">
          <cell r="A202" t="str">
            <v>0100-3702-074</v>
          </cell>
          <cell r="B202">
            <v>12627.86</v>
          </cell>
          <cell r="C202">
            <v>44212.31</v>
          </cell>
        </row>
        <row r="203">
          <cell r="A203" t="str">
            <v>0100-3702-085</v>
          </cell>
          <cell r="B203">
            <v>184736.19</v>
          </cell>
          <cell r="C203">
            <v>922583.32</v>
          </cell>
        </row>
        <row r="204">
          <cell r="A204" t="str">
            <v>0100-3702-086</v>
          </cell>
          <cell r="B204">
            <v>37799.21</v>
          </cell>
          <cell r="C204">
            <v>359093.73</v>
          </cell>
        </row>
        <row r="205">
          <cell r="A205" t="str">
            <v>0100-3731-073</v>
          </cell>
          <cell r="B205">
            <v>90.8</v>
          </cell>
          <cell r="C205">
            <v>0</v>
          </cell>
        </row>
        <row r="206">
          <cell r="A206" t="str">
            <v>0100-3740-042</v>
          </cell>
          <cell r="B206">
            <v>2609.84</v>
          </cell>
          <cell r="C206">
            <v>13266.02</v>
          </cell>
        </row>
        <row r="207">
          <cell r="A207" t="str">
            <v>0100-3761-042</v>
          </cell>
          <cell r="B207">
            <v>339</v>
          </cell>
          <cell r="C207">
            <v>1345.67</v>
          </cell>
        </row>
        <row r="208">
          <cell r="A208" t="str">
            <v>0100-3761-073</v>
          </cell>
          <cell r="B208">
            <v>0</v>
          </cell>
          <cell r="C208">
            <v>75</v>
          </cell>
        </row>
        <row r="209">
          <cell r="A209" t="str">
            <v>0100-3761-085</v>
          </cell>
          <cell r="B209">
            <v>0</v>
          </cell>
          <cell r="C209">
            <v>240</v>
          </cell>
        </row>
        <row r="210">
          <cell r="A210" t="str">
            <v>0100-3771-036</v>
          </cell>
          <cell r="B210">
            <v>730501.16</v>
          </cell>
          <cell r="C210">
            <v>2386587.5</v>
          </cell>
        </row>
        <row r="211">
          <cell r="A211" t="str">
            <v>0100-3771-055</v>
          </cell>
          <cell r="B211">
            <v>3275</v>
          </cell>
          <cell r="C211">
            <v>57910</v>
          </cell>
        </row>
        <row r="212">
          <cell r="A212" t="str">
            <v>0100-3771-099</v>
          </cell>
          <cell r="B212">
            <v>2000</v>
          </cell>
          <cell r="C212">
            <v>0</v>
          </cell>
        </row>
        <row r="213">
          <cell r="A213" t="str">
            <v>0100-3773-036</v>
          </cell>
          <cell r="B213">
            <v>117755</v>
          </cell>
          <cell r="C213">
            <v>165555</v>
          </cell>
        </row>
        <row r="214">
          <cell r="A214" t="str">
            <v>0100-3773-055</v>
          </cell>
          <cell r="B214">
            <v>113955</v>
          </cell>
          <cell r="C214">
            <v>133155</v>
          </cell>
        </row>
        <row r="215">
          <cell r="A215" t="str">
            <v>0100-3773-085</v>
          </cell>
          <cell r="B215">
            <v>3200</v>
          </cell>
          <cell r="C215">
            <v>0</v>
          </cell>
        </row>
        <row r="216">
          <cell r="A216" t="str">
            <v>0100-3781-042</v>
          </cell>
          <cell r="B216">
            <v>85313.22</v>
          </cell>
          <cell r="C216">
            <v>267648.59999999998</v>
          </cell>
        </row>
        <row r="217">
          <cell r="A217" t="str">
            <v>0100-3791-042</v>
          </cell>
          <cell r="B217">
            <v>500</v>
          </cell>
          <cell r="C217">
            <v>4350</v>
          </cell>
        </row>
        <row r="218">
          <cell r="A218" t="str">
            <v>0100-3791-073</v>
          </cell>
          <cell r="B218">
            <v>929.59</v>
          </cell>
          <cell r="C218">
            <v>6476.63</v>
          </cell>
        </row>
        <row r="219">
          <cell r="A219" t="str">
            <v>0100-3791-074</v>
          </cell>
          <cell r="B219">
            <v>0</v>
          </cell>
          <cell r="C219">
            <v>254.29</v>
          </cell>
        </row>
        <row r="220">
          <cell r="A220" t="str">
            <v>0100-3791-085</v>
          </cell>
          <cell r="B220">
            <v>507164.07</v>
          </cell>
          <cell r="C220">
            <v>501749.39</v>
          </cell>
        </row>
        <row r="221">
          <cell r="A221" t="str">
            <v>0100-3791-086</v>
          </cell>
          <cell r="B221">
            <v>0</v>
          </cell>
          <cell r="C221">
            <v>10550.79</v>
          </cell>
        </row>
        <row r="222">
          <cell r="A222" t="str">
            <v>0100-4102-042</v>
          </cell>
          <cell r="B222">
            <v>20633.2</v>
          </cell>
          <cell r="C222">
            <v>0</v>
          </cell>
        </row>
        <row r="223">
          <cell r="A223" t="str">
            <v>0100-4107-042</v>
          </cell>
          <cell r="B223">
            <v>2030.95</v>
          </cell>
          <cell r="C223">
            <v>0</v>
          </cell>
        </row>
        <row r="224">
          <cell r="A224" t="str">
            <v>0100-4111-042</v>
          </cell>
          <cell r="B224">
            <v>674</v>
          </cell>
          <cell r="C224">
            <v>0</v>
          </cell>
        </row>
        <row r="225">
          <cell r="A225" t="str">
            <v>0100-4121-073</v>
          </cell>
          <cell r="B225">
            <v>8141.5</v>
          </cell>
          <cell r="C225">
            <v>4735</v>
          </cell>
        </row>
        <row r="226">
          <cell r="A226" t="str">
            <v>0100-4121-074</v>
          </cell>
          <cell r="B226">
            <v>39770.35</v>
          </cell>
          <cell r="C226">
            <v>2445</v>
          </cell>
        </row>
        <row r="227">
          <cell r="A227" t="str">
            <v>0100-4121-085</v>
          </cell>
          <cell r="B227">
            <v>111635.1</v>
          </cell>
          <cell r="C227">
            <v>35820</v>
          </cell>
        </row>
        <row r="228">
          <cell r="A228" t="str">
            <v>0100-4121-086</v>
          </cell>
          <cell r="B228">
            <v>178.75</v>
          </cell>
          <cell r="C228">
            <v>0</v>
          </cell>
        </row>
        <row r="229">
          <cell r="A229" t="str">
            <v>0100-4151-042</v>
          </cell>
          <cell r="B229">
            <v>115</v>
          </cell>
          <cell r="C229">
            <v>0</v>
          </cell>
        </row>
        <row r="230">
          <cell r="A230" t="str">
            <v>0100-4174-042</v>
          </cell>
          <cell r="B230">
            <v>264.18</v>
          </cell>
          <cell r="C230">
            <v>0</v>
          </cell>
        </row>
        <row r="231">
          <cell r="A231" t="str">
            <v>0100-4190-073</v>
          </cell>
          <cell r="B231">
            <v>165770.44</v>
          </cell>
          <cell r="C231">
            <v>0</v>
          </cell>
        </row>
        <row r="232">
          <cell r="A232" t="str">
            <v>0100-4190-085</v>
          </cell>
          <cell r="B232">
            <v>14933.77</v>
          </cell>
          <cell r="C232">
            <v>0</v>
          </cell>
        </row>
        <row r="233">
          <cell r="A233" t="str">
            <v>0100-4199-073</v>
          </cell>
          <cell r="B233">
            <v>2065.0300000000002</v>
          </cell>
          <cell r="C233">
            <v>23033</v>
          </cell>
        </row>
        <row r="234">
          <cell r="A234" t="str">
            <v>0100-4199-074</v>
          </cell>
          <cell r="B234">
            <v>118432.98</v>
          </cell>
          <cell r="C234">
            <v>0</v>
          </cell>
        </row>
        <row r="235">
          <cell r="A235" t="str">
            <v>0100-4199-085</v>
          </cell>
          <cell r="B235">
            <v>61554.41</v>
          </cell>
          <cell r="C235">
            <v>180</v>
          </cell>
        </row>
        <row r="236">
          <cell r="A236" t="str">
            <v>0100-4221-074</v>
          </cell>
          <cell r="B236">
            <v>3624.5</v>
          </cell>
          <cell r="C236">
            <v>0</v>
          </cell>
        </row>
        <row r="237">
          <cell r="A237" t="str">
            <v>0100-4221-085</v>
          </cell>
          <cell r="B237">
            <v>34443.519999999997</v>
          </cell>
          <cell r="C237">
            <v>0</v>
          </cell>
        </row>
        <row r="238">
          <cell r="A238" t="str">
            <v>0100-4223-073</v>
          </cell>
          <cell r="B238">
            <v>8172.08</v>
          </cell>
          <cell r="C238">
            <v>0</v>
          </cell>
        </row>
        <row r="239">
          <cell r="A239" t="str">
            <v>0100-4223-074</v>
          </cell>
          <cell r="B239">
            <v>6580.05</v>
          </cell>
          <cell r="C239">
            <v>0</v>
          </cell>
        </row>
        <row r="240">
          <cell r="A240" t="str">
            <v>0100-4223-085</v>
          </cell>
          <cell r="B240">
            <v>12815.65</v>
          </cell>
          <cell r="C240">
            <v>7253.4</v>
          </cell>
        </row>
        <row r="241">
          <cell r="A241" t="str">
            <v>0100-4223-086</v>
          </cell>
          <cell r="B241">
            <v>11230.12</v>
          </cell>
          <cell r="C241">
            <v>4380</v>
          </cell>
        </row>
        <row r="242">
          <cell r="A242" t="str">
            <v>0100-4265-086</v>
          </cell>
          <cell r="B242">
            <v>0</v>
          </cell>
          <cell r="C242">
            <v>2000</v>
          </cell>
        </row>
        <row r="243">
          <cell r="A243" t="str">
            <v>0100-4299-042</v>
          </cell>
          <cell r="B243">
            <v>0</v>
          </cell>
          <cell r="C243">
            <v>0</v>
          </cell>
        </row>
        <row r="244">
          <cell r="A244" t="str">
            <v>0100-4299-073</v>
          </cell>
          <cell r="B244">
            <v>703.27</v>
          </cell>
          <cell r="C244">
            <v>0</v>
          </cell>
        </row>
        <row r="245">
          <cell r="A245" t="str">
            <v>0100-4299-074</v>
          </cell>
          <cell r="B245">
            <v>347.15</v>
          </cell>
          <cell r="C245">
            <v>0</v>
          </cell>
        </row>
        <row r="246">
          <cell r="A246" t="str">
            <v>0100-4299-085</v>
          </cell>
          <cell r="B246">
            <v>6923.88</v>
          </cell>
          <cell r="C246">
            <v>0</v>
          </cell>
        </row>
        <row r="247">
          <cell r="A247" t="str">
            <v>0100-4299-086</v>
          </cell>
          <cell r="B247">
            <v>919.62</v>
          </cell>
          <cell r="C247">
            <v>0</v>
          </cell>
        </row>
        <row r="248">
          <cell r="A248" t="str">
            <v>0100-4516-042</v>
          </cell>
          <cell r="B248">
            <v>34669.660000000003</v>
          </cell>
          <cell r="C248">
            <v>0</v>
          </cell>
        </row>
        <row r="249">
          <cell r="A249" t="str">
            <v>0100-4516-074</v>
          </cell>
          <cell r="B249">
            <v>2306.5</v>
          </cell>
          <cell r="C249">
            <v>0</v>
          </cell>
        </row>
        <row r="250">
          <cell r="A250" t="str">
            <v>0100-4516-085</v>
          </cell>
          <cell r="B250">
            <v>2306.5</v>
          </cell>
          <cell r="C250">
            <v>0</v>
          </cell>
        </row>
        <row r="251">
          <cell r="A251" t="str">
            <v>0100-4519-086</v>
          </cell>
          <cell r="B251">
            <v>10687.04</v>
          </cell>
          <cell r="C251">
            <v>5343.52</v>
          </cell>
        </row>
        <row r="252">
          <cell r="A252" t="str">
            <v>0100-4525-086</v>
          </cell>
          <cell r="B252">
            <v>117317.6</v>
          </cell>
          <cell r="C252">
            <v>58000</v>
          </cell>
        </row>
        <row r="253">
          <cell r="A253" t="str">
            <v>0100-4531-042</v>
          </cell>
          <cell r="B253">
            <v>12445.81</v>
          </cell>
          <cell r="C253">
            <v>0</v>
          </cell>
        </row>
        <row r="254">
          <cell r="A254" t="str">
            <v>0100-4531-073</v>
          </cell>
          <cell r="B254">
            <v>14008</v>
          </cell>
          <cell r="C254">
            <v>0</v>
          </cell>
        </row>
        <row r="255">
          <cell r="A255" t="str">
            <v>0100-4531-085</v>
          </cell>
          <cell r="B255">
            <v>59341.59</v>
          </cell>
          <cell r="C255">
            <v>16810</v>
          </cell>
        </row>
        <row r="256">
          <cell r="A256" t="str">
            <v>0100-4701-042</v>
          </cell>
          <cell r="B256">
            <v>0</v>
          </cell>
          <cell r="C256">
            <v>43142.1</v>
          </cell>
        </row>
        <row r="257">
          <cell r="A257" t="str">
            <v>0100-4702-073</v>
          </cell>
          <cell r="B257">
            <v>2121.84</v>
          </cell>
          <cell r="C257">
            <v>3323.35</v>
          </cell>
        </row>
        <row r="258">
          <cell r="A258" t="str">
            <v>0100-4702-074</v>
          </cell>
          <cell r="B258">
            <v>2564.94</v>
          </cell>
          <cell r="C258">
            <v>2440.8000000000002</v>
          </cell>
        </row>
        <row r="259">
          <cell r="A259" t="str">
            <v>0100-4702-085</v>
          </cell>
          <cell r="B259">
            <v>2827.58</v>
          </cell>
          <cell r="C259">
            <v>20062.75</v>
          </cell>
        </row>
        <row r="260">
          <cell r="A260" t="str">
            <v>0100-4702-086</v>
          </cell>
          <cell r="B260">
            <v>2470.13</v>
          </cell>
          <cell r="C260">
            <v>0</v>
          </cell>
        </row>
        <row r="261">
          <cell r="A261" t="str">
            <v>0100-4740-042</v>
          </cell>
          <cell r="B261">
            <v>17014.2</v>
          </cell>
          <cell r="C261">
            <v>0</v>
          </cell>
        </row>
        <row r="262">
          <cell r="A262" t="str">
            <v>0100-4761-042</v>
          </cell>
          <cell r="B262">
            <v>205</v>
          </cell>
          <cell r="C262">
            <v>0</v>
          </cell>
        </row>
        <row r="263">
          <cell r="A263" t="str">
            <v>0100-4771-036</v>
          </cell>
          <cell r="B263">
            <v>2000</v>
          </cell>
          <cell r="C263">
            <v>0</v>
          </cell>
        </row>
        <row r="264">
          <cell r="A264" t="str">
            <v>0100-4771-099</v>
          </cell>
          <cell r="B264">
            <v>0</v>
          </cell>
          <cell r="C264">
            <v>2000</v>
          </cell>
        </row>
        <row r="265">
          <cell r="A265" t="str">
            <v>0100-4791-073</v>
          </cell>
          <cell r="B265">
            <v>4387.63</v>
          </cell>
          <cell r="C265">
            <v>0</v>
          </cell>
        </row>
        <row r="266">
          <cell r="A266" t="str">
            <v>0100-4791-085</v>
          </cell>
          <cell r="B266">
            <v>715</v>
          </cell>
          <cell r="C266">
            <v>465.54</v>
          </cell>
        </row>
        <row r="267">
          <cell r="A267" t="str">
            <v>0100-4960-042</v>
          </cell>
          <cell r="B267">
            <v>16000</v>
          </cell>
          <cell r="C267">
            <v>209.99</v>
          </cell>
        </row>
        <row r="268">
          <cell r="A268" t="str">
            <v>0100-5101-001</v>
          </cell>
          <cell r="B268">
            <v>195199.93</v>
          </cell>
          <cell r="C268">
            <v>0</v>
          </cell>
        </row>
        <row r="269">
          <cell r="A269" t="str">
            <v>0100-5101-003</v>
          </cell>
          <cell r="B269">
            <v>89734.71</v>
          </cell>
          <cell r="C269">
            <v>1494.24</v>
          </cell>
        </row>
        <row r="270">
          <cell r="A270" t="str">
            <v>0100-5101-012</v>
          </cell>
          <cell r="B270">
            <v>182231.05</v>
          </cell>
          <cell r="C270">
            <v>2124.1</v>
          </cell>
        </row>
        <row r="271">
          <cell r="A271" t="str">
            <v>0100-5101-013</v>
          </cell>
          <cell r="B271">
            <v>70758.2</v>
          </cell>
          <cell r="C271">
            <v>386.82</v>
          </cell>
        </row>
        <row r="272">
          <cell r="A272" t="str">
            <v>0100-5101-016</v>
          </cell>
          <cell r="B272">
            <v>38910.97</v>
          </cell>
          <cell r="C272">
            <v>0</v>
          </cell>
        </row>
        <row r="273">
          <cell r="A273" t="str">
            <v>0100-5101-021</v>
          </cell>
          <cell r="B273">
            <v>0</v>
          </cell>
          <cell r="C273">
            <v>0</v>
          </cell>
        </row>
        <row r="274">
          <cell r="A274" t="str">
            <v>0100-5101-026</v>
          </cell>
          <cell r="B274">
            <v>88617.2</v>
          </cell>
          <cell r="C274">
            <v>1187.92</v>
          </cell>
        </row>
        <row r="275">
          <cell r="A275" t="str">
            <v>0100-5101-032</v>
          </cell>
          <cell r="B275">
            <v>0</v>
          </cell>
          <cell r="C275">
            <v>0</v>
          </cell>
        </row>
        <row r="276">
          <cell r="A276" t="str">
            <v>0100-5101-033</v>
          </cell>
          <cell r="B276">
            <v>430051.45</v>
          </cell>
          <cell r="C276">
            <v>0</v>
          </cell>
        </row>
        <row r="277">
          <cell r="A277" t="str">
            <v>0100-5101-034</v>
          </cell>
          <cell r="B277">
            <v>212678.09</v>
          </cell>
          <cell r="C277">
            <v>3281.67</v>
          </cell>
        </row>
        <row r="278">
          <cell r="A278" t="str">
            <v>0100-5101-035</v>
          </cell>
          <cell r="B278">
            <v>143621.24</v>
          </cell>
          <cell r="C278">
            <v>0</v>
          </cell>
        </row>
        <row r="279">
          <cell r="A279" t="str">
            <v>0100-5101-036</v>
          </cell>
          <cell r="B279">
            <v>669044.30000000005</v>
          </cell>
          <cell r="C279">
            <v>15000.03</v>
          </cell>
        </row>
        <row r="280">
          <cell r="A280" t="str">
            <v>0100-5101-037</v>
          </cell>
          <cell r="B280">
            <v>2416.67</v>
          </cell>
          <cell r="C280">
            <v>2416.67</v>
          </cell>
        </row>
        <row r="281">
          <cell r="A281" t="str">
            <v>0100-5101-042</v>
          </cell>
          <cell r="B281">
            <v>0</v>
          </cell>
          <cell r="C281">
            <v>0</v>
          </cell>
        </row>
        <row r="282">
          <cell r="A282" t="str">
            <v>0100-5101-046</v>
          </cell>
          <cell r="B282">
            <v>0</v>
          </cell>
          <cell r="C282">
            <v>0</v>
          </cell>
        </row>
        <row r="283">
          <cell r="A283" t="str">
            <v>0100-5101-048</v>
          </cell>
          <cell r="B283">
            <v>261398.07</v>
          </cell>
          <cell r="C283">
            <v>36000</v>
          </cell>
        </row>
        <row r="284">
          <cell r="A284" t="str">
            <v>0100-5101-049</v>
          </cell>
          <cell r="B284">
            <v>0</v>
          </cell>
          <cell r="C284">
            <v>0</v>
          </cell>
        </row>
        <row r="285">
          <cell r="A285" t="str">
            <v>0100-5101-051</v>
          </cell>
          <cell r="B285">
            <v>177836.12</v>
          </cell>
          <cell r="C285">
            <v>0</v>
          </cell>
        </row>
        <row r="286">
          <cell r="A286" t="str">
            <v>0100-5101-053</v>
          </cell>
          <cell r="B286">
            <v>32483.25</v>
          </cell>
          <cell r="C286">
            <v>249.97</v>
          </cell>
        </row>
        <row r="287">
          <cell r="A287" t="str">
            <v>0100-5101-055</v>
          </cell>
          <cell r="B287">
            <v>493129.59</v>
          </cell>
          <cell r="C287">
            <v>0</v>
          </cell>
        </row>
        <row r="288">
          <cell r="A288" t="str">
            <v>0100-5101-056</v>
          </cell>
          <cell r="B288">
            <v>167988.69</v>
          </cell>
          <cell r="C288">
            <v>0</v>
          </cell>
        </row>
        <row r="289">
          <cell r="A289" t="str">
            <v>0100-5101-057</v>
          </cell>
          <cell r="B289">
            <v>54815.75</v>
          </cell>
          <cell r="C289">
            <v>0</v>
          </cell>
        </row>
        <row r="290">
          <cell r="A290" t="str">
            <v>0100-5101-064</v>
          </cell>
          <cell r="B290">
            <v>243316.99</v>
          </cell>
          <cell r="C290">
            <v>195030.58</v>
          </cell>
        </row>
        <row r="291">
          <cell r="A291" t="str">
            <v>0100-5101-065</v>
          </cell>
          <cell r="B291">
            <v>0</v>
          </cell>
          <cell r="C291">
            <v>0</v>
          </cell>
        </row>
        <row r="292">
          <cell r="A292" t="str">
            <v>0100-5101-067</v>
          </cell>
          <cell r="B292">
            <v>0</v>
          </cell>
          <cell r="C292">
            <v>0</v>
          </cell>
        </row>
        <row r="293">
          <cell r="A293" t="str">
            <v>0100-5101-073</v>
          </cell>
          <cell r="B293">
            <v>346599.01</v>
          </cell>
          <cell r="C293">
            <v>1635.72</v>
          </cell>
        </row>
        <row r="294">
          <cell r="A294" t="str">
            <v>0100-5101-074</v>
          </cell>
          <cell r="B294">
            <v>28000</v>
          </cell>
          <cell r="C294">
            <v>0</v>
          </cell>
        </row>
        <row r="295">
          <cell r="A295" t="str">
            <v>0100-5101-075</v>
          </cell>
          <cell r="B295">
            <v>22906</v>
          </cell>
          <cell r="C295">
            <v>3330.72</v>
          </cell>
        </row>
        <row r="296">
          <cell r="A296" t="str">
            <v>0100-5101-085</v>
          </cell>
          <cell r="B296">
            <v>444165.16</v>
          </cell>
          <cell r="C296">
            <v>0</v>
          </cell>
        </row>
        <row r="297">
          <cell r="A297" t="str">
            <v>0100-5101-086</v>
          </cell>
          <cell r="B297">
            <v>3624.08</v>
          </cell>
          <cell r="C297">
            <v>3624.08</v>
          </cell>
        </row>
        <row r="298">
          <cell r="A298" t="str">
            <v>0100-5102-001</v>
          </cell>
          <cell r="B298">
            <v>692.21</v>
          </cell>
          <cell r="C298">
            <v>0</v>
          </cell>
        </row>
        <row r="299">
          <cell r="A299" t="str">
            <v>0100-5102-003</v>
          </cell>
          <cell r="B299">
            <v>1276.6099999999999</v>
          </cell>
          <cell r="C299">
            <v>0</v>
          </cell>
        </row>
        <row r="300">
          <cell r="A300" t="str">
            <v>0100-5102-012</v>
          </cell>
          <cell r="B300">
            <v>2597.62</v>
          </cell>
          <cell r="C300">
            <v>0</v>
          </cell>
        </row>
        <row r="301">
          <cell r="A301" t="str">
            <v>0100-5102-013</v>
          </cell>
          <cell r="B301">
            <v>1158.23</v>
          </cell>
          <cell r="C301">
            <v>0</v>
          </cell>
        </row>
        <row r="302">
          <cell r="A302" t="str">
            <v>0100-5102-016</v>
          </cell>
          <cell r="B302">
            <v>0</v>
          </cell>
          <cell r="C302">
            <v>0</v>
          </cell>
        </row>
        <row r="303">
          <cell r="A303" t="str">
            <v>0100-5102-026</v>
          </cell>
          <cell r="B303">
            <v>1700.82</v>
          </cell>
          <cell r="C303">
            <v>0</v>
          </cell>
        </row>
        <row r="304">
          <cell r="A304" t="str">
            <v>0100-5102-035</v>
          </cell>
          <cell r="B304">
            <v>1781.1</v>
          </cell>
          <cell r="C304">
            <v>0</v>
          </cell>
        </row>
        <row r="305">
          <cell r="A305" t="str">
            <v>0100-5102-051</v>
          </cell>
          <cell r="B305">
            <v>0</v>
          </cell>
          <cell r="C305">
            <v>0</v>
          </cell>
        </row>
        <row r="306">
          <cell r="A306" t="str">
            <v>0100-5102-053</v>
          </cell>
          <cell r="B306">
            <v>15.75</v>
          </cell>
          <cell r="C306">
            <v>0</v>
          </cell>
        </row>
        <row r="307">
          <cell r="A307" t="str">
            <v>0100-5102-056</v>
          </cell>
          <cell r="B307">
            <v>0</v>
          </cell>
          <cell r="C307">
            <v>0</v>
          </cell>
        </row>
        <row r="308">
          <cell r="A308" t="str">
            <v>0100-5102-057</v>
          </cell>
          <cell r="B308">
            <v>1692.25</v>
          </cell>
          <cell r="C308">
            <v>0</v>
          </cell>
        </row>
        <row r="309">
          <cell r="A309" t="str">
            <v>0100-5102-075</v>
          </cell>
          <cell r="B309">
            <v>0</v>
          </cell>
          <cell r="C309">
            <v>0</v>
          </cell>
        </row>
        <row r="310">
          <cell r="A310" t="str">
            <v>0100-5102-085</v>
          </cell>
          <cell r="B310">
            <v>199.08</v>
          </cell>
          <cell r="C310">
            <v>0</v>
          </cell>
        </row>
        <row r="311">
          <cell r="A311" t="str">
            <v>0100-5201-073</v>
          </cell>
          <cell r="B311">
            <v>0</v>
          </cell>
          <cell r="C311">
            <v>2500</v>
          </cell>
        </row>
        <row r="312">
          <cell r="A312" t="str">
            <v>0100-5201-074</v>
          </cell>
          <cell r="B312">
            <v>0</v>
          </cell>
          <cell r="C312">
            <v>0</v>
          </cell>
        </row>
        <row r="313">
          <cell r="A313" t="str">
            <v>0100-5201-085</v>
          </cell>
          <cell r="B313">
            <v>6250</v>
          </cell>
          <cell r="C313">
            <v>0</v>
          </cell>
        </row>
        <row r="314">
          <cell r="A314" t="str">
            <v>0100-5201-086</v>
          </cell>
          <cell r="B314">
            <v>0</v>
          </cell>
          <cell r="C314">
            <v>0</v>
          </cell>
        </row>
        <row r="315">
          <cell r="A315" t="str">
            <v>0100-5202-003</v>
          </cell>
          <cell r="B315">
            <v>9910</v>
          </cell>
          <cell r="C315">
            <v>0</v>
          </cell>
        </row>
        <row r="316">
          <cell r="A316" t="str">
            <v>0100-5202-021</v>
          </cell>
          <cell r="B316">
            <v>0</v>
          </cell>
          <cell r="C316">
            <v>1041.27</v>
          </cell>
        </row>
        <row r="317">
          <cell r="A317" t="str">
            <v>0100-5202-026</v>
          </cell>
          <cell r="B317">
            <v>15931.94</v>
          </cell>
          <cell r="C317">
            <v>5935.79</v>
          </cell>
        </row>
        <row r="318">
          <cell r="A318" t="str">
            <v>0100-5202-034</v>
          </cell>
          <cell r="B318">
            <v>3668.38</v>
          </cell>
          <cell r="C318">
            <v>3366.63</v>
          </cell>
        </row>
        <row r="319">
          <cell r="A319" t="str">
            <v>0100-5202-035</v>
          </cell>
          <cell r="B319">
            <v>52334.33</v>
          </cell>
          <cell r="C319">
            <v>19153.57</v>
          </cell>
        </row>
        <row r="320">
          <cell r="A320" t="str">
            <v>0100-5202-042</v>
          </cell>
          <cell r="B320">
            <v>61417.65</v>
          </cell>
          <cell r="C320">
            <v>11239.69</v>
          </cell>
        </row>
        <row r="321">
          <cell r="A321" t="str">
            <v>0100-5202-051</v>
          </cell>
          <cell r="B321">
            <v>56692.89</v>
          </cell>
          <cell r="C321">
            <v>0</v>
          </cell>
        </row>
        <row r="322">
          <cell r="A322" t="str">
            <v>0100-5202-073</v>
          </cell>
          <cell r="B322">
            <v>33648.47</v>
          </cell>
          <cell r="C322">
            <v>17166</v>
          </cell>
        </row>
        <row r="323">
          <cell r="A323" t="str">
            <v>0100-5202-074</v>
          </cell>
          <cell r="B323">
            <v>26271.05</v>
          </cell>
          <cell r="C323">
            <v>8496.32</v>
          </cell>
        </row>
        <row r="324">
          <cell r="A324" t="str">
            <v>0100-5202-075</v>
          </cell>
          <cell r="B324">
            <v>0</v>
          </cell>
          <cell r="C324">
            <v>7439.99</v>
          </cell>
        </row>
        <row r="325">
          <cell r="A325" t="str">
            <v>0100-5202-085</v>
          </cell>
          <cell r="B325">
            <v>369057.06</v>
          </cell>
          <cell r="C325">
            <v>83999.72</v>
          </cell>
        </row>
        <row r="326">
          <cell r="A326" t="str">
            <v>0100-5202-086</v>
          </cell>
          <cell r="B326">
            <v>0</v>
          </cell>
          <cell r="C326">
            <v>0</v>
          </cell>
        </row>
        <row r="327">
          <cell r="A327" t="str">
            <v>0100-5203-013</v>
          </cell>
          <cell r="B327">
            <v>1500</v>
          </cell>
          <cell r="C327">
            <v>0</v>
          </cell>
        </row>
        <row r="328">
          <cell r="A328" t="str">
            <v>0100-5203-021</v>
          </cell>
          <cell r="B328">
            <v>0</v>
          </cell>
          <cell r="C328">
            <v>0</v>
          </cell>
        </row>
        <row r="329">
          <cell r="A329" t="str">
            <v>0100-5203-033</v>
          </cell>
          <cell r="B329">
            <v>7890.3</v>
          </cell>
          <cell r="C329">
            <v>613.04999999999995</v>
          </cell>
        </row>
        <row r="330">
          <cell r="A330" t="str">
            <v>0100-5203-034</v>
          </cell>
          <cell r="B330">
            <v>39352.94</v>
          </cell>
          <cell r="C330">
            <v>598.37</v>
          </cell>
        </row>
        <row r="331">
          <cell r="A331" t="str">
            <v>0100-5203-035</v>
          </cell>
          <cell r="B331">
            <v>500</v>
          </cell>
          <cell r="C331">
            <v>0</v>
          </cell>
        </row>
        <row r="332">
          <cell r="A332" t="str">
            <v>0100-5203-036</v>
          </cell>
          <cell r="B332">
            <v>78702.740000000005</v>
          </cell>
          <cell r="C332">
            <v>26102.95</v>
          </cell>
        </row>
        <row r="333">
          <cell r="A333" t="str">
            <v>0100-5203-048</v>
          </cell>
          <cell r="B333">
            <v>18000</v>
          </cell>
          <cell r="C333">
            <v>18000</v>
          </cell>
        </row>
        <row r="334">
          <cell r="A334" t="str">
            <v>0100-5203-049</v>
          </cell>
          <cell r="B334">
            <v>0</v>
          </cell>
          <cell r="C334">
            <v>0</v>
          </cell>
        </row>
        <row r="335">
          <cell r="A335" t="str">
            <v>0100-5203-051</v>
          </cell>
          <cell r="B335">
            <v>18308.939999999999</v>
          </cell>
          <cell r="C335">
            <v>0</v>
          </cell>
        </row>
        <row r="336">
          <cell r="A336" t="str">
            <v>0100-5203-055</v>
          </cell>
          <cell r="B336">
            <v>25864.74</v>
          </cell>
          <cell r="C336">
            <v>11901.6</v>
          </cell>
        </row>
        <row r="337">
          <cell r="A337" t="str">
            <v>0100-5203-056</v>
          </cell>
          <cell r="B337">
            <v>2005.61</v>
          </cell>
          <cell r="C337">
            <v>348.74</v>
          </cell>
        </row>
        <row r="338">
          <cell r="A338" t="str">
            <v>0100-5203-057</v>
          </cell>
          <cell r="B338">
            <v>10817.3</v>
          </cell>
          <cell r="C338">
            <v>0</v>
          </cell>
        </row>
        <row r="339">
          <cell r="A339" t="str">
            <v>0100-5203-064</v>
          </cell>
          <cell r="B339">
            <v>15046.46</v>
          </cell>
          <cell r="C339">
            <v>14780.33</v>
          </cell>
        </row>
        <row r="340">
          <cell r="A340" t="str">
            <v>0100-5203-065</v>
          </cell>
          <cell r="B340">
            <v>0</v>
          </cell>
          <cell r="C340">
            <v>0</v>
          </cell>
        </row>
        <row r="341">
          <cell r="A341" t="str">
            <v>0100-5203-067</v>
          </cell>
          <cell r="B341">
            <v>0</v>
          </cell>
          <cell r="C341">
            <v>0</v>
          </cell>
        </row>
        <row r="342">
          <cell r="A342" t="str">
            <v>0100-5203-073</v>
          </cell>
          <cell r="B342">
            <v>4369.6899999999996</v>
          </cell>
          <cell r="C342">
            <v>0</v>
          </cell>
        </row>
        <row r="343">
          <cell r="A343" t="str">
            <v>0100-5203-075</v>
          </cell>
          <cell r="B343">
            <v>0</v>
          </cell>
          <cell r="C343">
            <v>0</v>
          </cell>
        </row>
        <row r="344">
          <cell r="A344" t="str">
            <v>0100-5203-085</v>
          </cell>
          <cell r="B344">
            <v>3159.25</v>
          </cell>
          <cell r="C344">
            <v>0</v>
          </cell>
        </row>
        <row r="345">
          <cell r="A345" t="str">
            <v>0100-5203-086</v>
          </cell>
          <cell r="B345">
            <v>0</v>
          </cell>
          <cell r="C345">
            <v>0</v>
          </cell>
        </row>
        <row r="346">
          <cell r="A346" t="str">
            <v>0100-5390-001</v>
          </cell>
          <cell r="B346">
            <v>15828.14</v>
          </cell>
          <cell r="C346">
            <v>0</v>
          </cell>
        </row>
        <row r="347">
          <cell r="A347" t="str">
            <v>0100-5390-003</v>
          </cell>
          <cell r="B347">
            <v>24735.03</v>
          </cell>
          <cell r="C347">
            <v>0</v>
          </cell>
        </row>
        <row r="348">
          <cell r="A348" t="str">
            <v>0100-5390-012</v>
          </cell>
          <cell r="B348">
            <v>27388.639999999999</v>
          </cell>
          <cell r="C348">
            <v>0</v>
          </cell>
        </row>
        <row r="349">
          <cell r="A349" t="str">
            <v>0100-5390-013</v>
          </cell>
          <cell r="B349">
            <v>18259.09</v>
          </cell>
          <cell r="C349">
            <v>0</v>
          </cell>
        </row>
        <row r="350">
          <cell r="A350" t="str">
            <v>0100-5390-016</v>
          </cell>
          <cell r="B350">
            <v>9129.5499999999993</v>
          </cell>
          <cell r="C350">
            <v>0</v>
          </cell>
        </row>
        <row r="351">
          <cell r="A351" t="str">
            <v>0100-5390-021</v>
          </cell>
          <cell r="B351">
            <v>0</v>
          </cell>
          <cell r="C351">
            <v>0</v>
          </cell>
        </row>
        <row r="352">
          <cell r="A352" t="str">
            <v>0100-5390-026</v>
          </cell>
          <cell r="B352">
            <v>13236.39</v>
          </cell>
          <cell r="C352">
            <v>0</v>
          </cell>
        </row>
        <row r="353">
          <cell r="A353" t="str">
            <v>0100-5390-032</v>
          </cell>
          <cell r="B353">
            <v>0</v>
          </cell>
          <cell r="C353">
            <v>0</v>
          </cell>
        </row>
        <row r="354">
          <cell r="A354" t="str">
            <v>0100-5390-033</v>
          </cell>
          <cell r="B354">
            <v>71973.13</v>
          </cell>
          <cell r="C354">
            <v>0</v>
          </cell>
        </row>
        <row r="355">
          <cell r="A355" t="str">
            <v>0100-5390-034</v>
          </cell>
          <cell r="B355">
            <v>26896.13</v>
          </cell>
          <cell r="C355">
            <v>0</v>
          </cell>
        </row>
        <row r="356">
          <cell r="A356" t="str">
            <v>0100-5390-035</v>
          </cell>
          <cell r="B356">
            <v>28178.93</v>
          </cell>
          <cell r="C356">
            <v>0</v>
          </cell>
        </row>
        <row r="357">
          <cell r="A357" t="str">
            <v>0100-5390-036</v>
          </cell>
          <cell r="B357">
            <v>97244.11</v>
          </cell>
          <cell r="C357">
            <v>0</v>
          </cell>
        </row>
        <row r="358">
          <cell r="A358" t="str">
            <v>0100-5390-037</v>
          </cell>
          <cell r="B358">
            <v>0</v>
          </cell>
          <cell r="C358">
            <v>0</v>
          </cell>
        </row>
        <row r="359">
          <cell r="A359" t="str">
            <v>0100-5390-042</v>
          </cell>
          <cell r="B359">
            <v>0</v>
          </cell>
          <cell r="C359">
            <v>0</v>
          </cell>
        </row>
        <row r="360">
          <cell r="A360" t="str">
            <v>0100-5390-046</v>
          </cell>
          <cell r="B360">
            <v>0</v>
          </cell>
          <cell r="C360">
            <v>0</v>
          </cell>
        </row>
        <row r="361">
          <cell r="A361" t="str">
            <v>0100-5390-048</v>
          </cell>
          <cell r="B361">
            <v>31561.15</v>
          </cell>
          <cell r="C361">
            <v>0</v>
          </cell>
        </row>
        <row r="362">
          <cell r="A362" t="str">
            <v>0100-5390-049</v>
          </cell>
          <cell r="B362">
            <v>0</v>
          </cell>
          <cell r="C362">
            <v>0</v>
          </cell>
        </row>
        <row r="363">
          <cell r="A363" t="str">
            <v>0100-5390-051</v>
          </cell>
          <cell r="B363">
            <v>20792.23</v>
          </cell>
          <cell r="C363">
            <v>0</v>
          </cell>
        </row>
        <row r="364">
          <cell r="A364" t="str">
            <v>0100-5390-053</v>
          </cell>
          <cell r="B364">
            <v>6742</v>
          </cell>
          <cell r="C364">
            <v>0</v>
          </cell>
        </row>
        <row r="365">
          <cell r="A365" t="str">
            <v>0100-5390-055</v>
          </cell>
          <cell r="B365">
            <v>87040.59</v>
          </cell>
          <cell r="C365">
            <v>0</v>
          </cell>
        </row>
        <row r="366">
          <cell r="A366" t="str">
            <v>0100-5390-056</v>
          </cell>
          <cell r="B366">
            <v>21952.26</v>
          </cell>
          <cell r="C366">
            <v>0</v>
          </cell>
        </row>
        <row r="367">
          <cell r="A367" t="str">
            <v>0100-5390-057</v>
          </cell>
          <cell r="B367">
            <v>11739.65</v>
          </cell>
          <cell r="C367">
            <v>0</v>
          </cell>
        </row>
        <row r="368">
          <cell r="A368" t="str">
            <v>0100-5390-064</v>
          </cell>
          <cell r="B368">
            <v>25551.96</v>
          </cell>
          <cell r="C368">
            <v>0</v>
          </cell>
        </row>
        <row r="369">
          <cell r="A369" t="str">
            <v>0100-5390-065</v>
          </cell>
          <cell r="B369">
            <v>0</v>
          </cell>
          <cell r="C369">
            <v>0</v>
          </cell>
        </row>
        <row r="370">
          <cell r="A370" t="str">
            <v>0100-5390-067</v>
          </cell>
          <cell r="B370">
            <v>0</v>
          </cell>
          <cell r="C370">
            <v>0</v>
          </cell>
        </row>
        <row r="371">
          <cell r="A371" t="str">
            <v>0100-5390-073</v>
          </cell>
          <cell r="B371">
            <v>34776.1</v>
          </cell>
          <cell r="C371">
            <v>0</v>
          </cell>
        </row>
        <row r="372">
          <cell r="A372" t="str">
            <v>0100-5390-074</v>
          </cell>
          <cell r="B372">
            <v>3338.89</v>
          </cell>
          <cell r="C372">
            <v>0</v>
          </cell>
        </row>
        <row r="373">
          <cell r="A373" t="str">
            <v>0100-5390-075</v>
          </cell>
          <cell r="B373">
            <v>0</v>
          </cell>
          <cell r="C373">
            <v>0</v>
          </cell>
        </row>
        <row r="374">
          <cell r="A374" t="str">
            <v>0100-5390-085</v>
          </cell>
          <cell r="B374">
            <v>62387.65</v>
          </cell>
          <cell r="C374">
            <v>0</v>
          </cell>
        </row>
        <row r="375">
          <cell r="A375" t="str">
            <v>0100-5390-086</v>
          </cell>
          <cell r="B375">
            <v>0</v>
          </cell>
          <cell r="C375">
            <v>0</v>
          </cell>
        </row>
        <row r="376">
          <cell r="A376" t="str">
            <v>0100-6101-001</v>
          </cell>
          <cell r="B376">
            <v>48913.41</v>
          </cell>
          <cell r="C376">
            <v>29334.77</v>
          </cell>
        </row>
        <row r="377">
          <cell r="A377" t="str">
            <v>0100-6101-003</v>
          </cell>
          <cell r="B377">
            <v>36.5</v>
          </cell>
          <cell r="C377">
            <v>0</v>
          </cell>
        </row>
        <row r="378">
          <cell r="A378" t="str">
            <v>0100-6101-012</v>
          </cell>
          <cell r="B378">
            <v>1650.54</v>
          </cell>
          <cell r="C378">
            <v>78</v>
          </cell>
        </row>
        <row r="379">
          <cell r="A379" t="str">
            <v>0100-6101-021</v>
          </cell>
          <cell r="B379">
            <v>618.70000000000005</v>
          </cell>
          <cell r="C379">
            <v>0</v>
          </cell>
        </row>
        <row r="380">
          <cell r="A380" t="str">
            <v>0100-6101-026</v>
          </cell>
          <cell r="B380">
            <v>3709.19</v>
          </cell>
          <cell r="C380">
            <v>0</v>
          </cell>
        </row>
        <row r="381">
          <cell r="A381" t="str">
            <v>0100-6101-032</v>
          </cell>
          <cell r="B381">
            <v>393.81</v>
          </cell>
          <cell r="C381">
            <v>0</v>
          </cell>
        </row>
        <row r="382">
          <cell r="A382" t="str">
            <v>0100-6101-033</v>
          </cell>
          <cell r="B382">
            <v>1205.5999999999999</v>
          </cell>
          <cell r="C382">
            <v>0</v>
          </cell>
        </row>
        <row r="383">
          <cell r="A383" t="str">
            <v>0100-6101-034</v>
          </cell>
          <cell r="B383">
            <v>12777.21</v>
          </cell>
          <cell r="C383">
            <v>526.78</v>
          </cell>
        </row>
        <row r="384">
          <cell r="A384" t="str">
            <v>0100-6101-035</v>
          </cell>
          <cell r="B384">
            <v>9876.77</v>
          </cell>
          <cell r="C384">
            <v>0</v>
          </cell>
        </row>
        <row r="385">
          <cell r="A385" t="str">
            <v>0100-6101-036</v>
          </cell>
          <cell r="B385">
            <v>118724.19</v>
          </cell>
          <cell r="C385">
            <v>0</v>
          </cell>
        </row>
        <row r="386">
          <cell r="A386" t="str">
            <v>0100-6101-048</v>
          </cell>
          <cell r="B386">
            <v>8017</v>
          </cell>
          <cell r="C386">
            <v>0</v>
          </cell>
        </row>
        <row r="387">
          <cell r="A387" t="str">
            <v>0100-6101-049</v>
          </cell>
          <cell r="B387">
            <v>486.66</v>
          </cell>
          <cell r="C387">
            <v>0</v>
          </cell>
        </row>
        <row r="388">
          <cell r="A388" t="str">
            <v>0100-6101-051</v>
          </cell>
          <cell r="B388">
            <v>11855.38</v>
          </cell>
          <cell r="C388">
            <v>0</v>
          </cell>
        </row>
        <row r="389">
          <cell r="A389" t="str">
            <v>0100-6101-053</v>
          </cell>
          <cell r="B389">
            <v>783.66</v>
          </cell>
          <cell r="C389">
            <v>0</v>
          </cell>
        </row>
        <row r="390">
          <cell r="A390" t="str">
            <v>0100-6101-055</v>
          </cell>
          <cell r="B390">
            <v>18430.830000000002</v>
          </cell>
          <cell r="C390">
            <v>0</v>
          </cell>
        </row>
        <row r="391">
          <cell r="A391" t="str">
            <v>0100-6101-056</v>
          </cell>
          <cell r="B391">
            <v>5083.28</v>
          </cell>
          <cell r="C391">
            <v>0</v>
          </cell>
        </row>
        <row r="392">
          <cell r="A392" t="str">
            <v>0100-6101-057</v>
          </cell>
          <cell r="B392">
            <v>1663.7</v>
          </cell>
          <cell r="C392">
            <v>0</v>
          </cell>
        </row>
        <row r="393">
          <cell r="A393" t="str">
            <v>0100-6101-064</v>
          </cell>
          <cell r="B393">
            <v>7702.74</v>
          </cell>
          <cell r="C393">
            <v>0</v>
          </cell>
        </row>
        <row r="394">
          <cell r="A394" t="str">
            <v>0100-6101-073</v>
          </cell>
          <cell r="B394">
            <v>43999.51</v>
          </cell>
          <cell r="C394">
            <v>431.71</v>
          </cell>
        </row>
        <row r="395">
          <cell r="A395" t="str">
            <v>0100-6101-074</v>
          </cell>
          <cell r="B395">
            <v>4006.25</v>
          </cell>
          <cell r="C395">
            <v>0</v>
          </cell>
        </row>
        <row r="396">
          <cell r="A396" t="str">
            <v>0100-6101-075</v>
          </cell>
          <cell r="B396">
            <v>470.34</v>
          </cell>
          <cell r="C396">
            <v>0</v>
          </cell>
        </row>
        <row r="397">
          <cell r="A397" t="str">
            <v>0100-6101-085</v>
          </cell>
          <cell r="B397">
            <v>114378.24000000001</v>
          </cell>
          <cell r="C397">
            <v>0</v>
          </cell>
        </row>
        <row r="398">
          <cell r="A398" t="str">
            <v>0100-6102-001</v>
          </cell>
          <cell r="B398">
            <v>1149.1600000000001</v>
          </cell>
          <cell r="C398">
            <v>0</v>
          </cell>
        </row>
        <row r="399">
          <cell r="A399" t="str">
            <v>0100-6102-003</v>
          </cell>
          <cell r="B399">
            <v>379.54</v>
          </cell>
          <cell r="C399">
            <v>0</v>
          </cell>
        </row>
        <row r="400">
          <cell r="A400" t="str">
            <v>0100-6102-014</v>
          </cell>
          <cell r="B400">
            <v>1938.36</v>
          </cell>
          <cell r="C400">
            <v>166.3</v>
          </cell>
        </row>
        <row r="401">
          <cell r="A401" t="str">
            <v>0100-6102-026</v>
          </cell>
          <cell r="B401">
            <v>745.5</v>
          </cell>
          <cell r="C401">
            <v>0</v>
          </cell>
        </row>
        <row r="402">
          <cell r="A402" t="str">
            <v>0100-6102-035</v>
          </cell>
          <cell r="B402">
            <v>469.17</v>
          </cell>
          <cell r="C402">
            <v>0</v>
          </cell>
        </row>
        <row r="403">
          <cell r="A403" t="str">
            <v>0100-6102-036</v>
          </cell>
          <cell r="B403">
            <v>36.590000000000003</v>
          </cell>
          <cell r="C403">
            <v>0</v>
          </cell>
        </row>
        <row r="404">
          <cell r="A404" t="str">
            <v>0100-6102-051</v>
          </cell>
          <cell r="B404">
            <v>642.70000000000005</v>
          </cell>
          <cell r="C404">
            <v>0</v>
          </cell>
        </row>
        <row r="405">
          <cell r="A405" t="str">
            <v>0100-6102-055</v>
          </cell>
          <cell r="B405">
            <v>524.42999999999995</v>
          </cell>
          <cell r="C405">
            <v>0</v>
          </cell>
        </row>
        <row r="406">
          <cell r="A406" t="str">
            <v>0100-6102-056</v>
          </cell>
          <cell r="B406">
            <v>98.54</v>
          </cell>
          <cell r="C406">
            <v>0</v>
          </cell>
        </row>
        <row r="407">
          <cell r="A407" t="str">
            <v>0100-6102-073</v>
          </cell>
          <cell r="B407">
            <v>180.96</v>
          </cell>
          <cell r="C407">
            <v>0</v>
          </cell>
        </row>
        <row r="408">
          <cell r="A408" t="str">
            <v>0100-6102-075</v>
          </cell>
          <cell r="B408">
            <v>95.77</v>
          </cell>
          <cell r="C408">
            <v>0</v>
          </cell>
        </row>
        <row r="409">
          <cell r="A409" t="str">
            <v>0100-6102-085</v>
          </cell>
          <cell r="B409">
            <v>59.12</v>
          </cell>
          <cell r="C409">
            <v>0</v>
          </cell>
        </row>
        <row r="410">
          <cell r="A410" t="str">
            <v>0100-6103-001</v>
          </cell>
          <cell r="B410">
            <v>2762.7</v>
          </cell>
          <cell r="C410">
            <v>423.15</v>
          </cell>
        </row>
        <row r="411">
          <cell r="A411" t="str">
            <v>0100-6103-012</v>
          </cell>
          <cell r="B411">
            <v>107.51</v>
          </cell>
          <cell r="C411">
            <v>0</v>
          </cell>
        </row>
        <row r="412">
          <cell r="A412" t="str">
            <v>0100-6103-014</v>
          </cell>
          <cell r="B412">
            <v>46.93</v>
          </cell>
          <cell r="C412">
            <v>0</v>
          </cell>
        </row>
        <row r="413">
          <cell r="A413" t="str">
            <v>0100-6103-021</v>
          </cell>
          <cell r="B413">
            <v>144.30000000000001</v>
          </cell>
          <cell r="C413">
            <v>0</v>
          </cell>
        </row>
        <row r="414">
          <cell r="A414" t="str">
            <v>0100-6103-026</v>
          </cell>
          <cell r="B414">
            <v>1590.56</v>
          </cell>
          <cell r="C414">
            <v>0</v>
          </cell>
        </row>
        <row r="415">
          <cell r="A415" t="str">
            <v>0100-6103-032</v>
          </cell>
          <cell r="B415">
            <v>96</v>
          </cell>
          <cell r="C415">
            <v>0</v>
          </cell>
        </row>
        <row r="416">
          <cell r="A416" t="str">
            <v>0100-6103-034</v>
          </cell>
          <cell r="B416">
            <v>1513.18</v>
          </cell>
          <cell r="C416">
            <v>160</v>
          </cell>
        </row>
        <row r="417">
          <cell r="A417" t="str">
            <v>0100-6103-035</v>
          </cell>
          <cell r="B417">
            <v>1033.27</v>
          </cell>
          <cell r="C417">
            <v>0</v>
          </cell>
        </row>
        <row r="418">
          <cell r="A418" t="str">
            <v>0100-6103-036</v>
          </cell>
          <cell r="B418">
            <v>13669.16</v>
          </cell>
          <cell r="C418">
            <v>0</v>
          </cell>
        </row>
        <row r="419">
          <cell r="A419" t="str">
            <v>0100-6103-048</v>
          </cell>
          <cell r="B419">
            <v>4960</v>
          </cell>
          <cell r="C419">
            <v>0</v>
          </cell>
        </row>
        <row r="420">
          <cell r="A420" t="str">
            <v>0100-6103-049</v>
          </cell>
          <cell r="B420">
            <v>171</v>
          </cell>
          <cell r="C420">
            <v>0</v>
          </cell>
        </row>
        <row r="421">
          <cell r="A421" t="str">
            <v>0100-6103-051</v>
          </cell>
          <cell r="B421">
            <v>488.83</v>
          </cell>
          <cell r="C421">
            <v>0</v>
          </cell>
        </row>
        <row r="422">
          <cell r="A422" t="str">
            <v>0100-6103-055</v>
          </cell>
          <cell r="B422">
            <v>1685.11</v>
          </cell>
          <cell r="C422">
            <v>0</v>
          </cell>
        </row>
        <row r="423">
          <cell r="A423" t="str">
            <v>0100-6103-056</v>
          </cell>
          <cell r="B423">
            <v>150</v>
          </cell>
          <cell r="C423">
            <v>0</v>
          </cell>
        </row>
        <row r="424">
          <cell r="A424" t="str">
            <v>0100-6103-057</v>
          </cell>
          <cell r="B424">
            <v>338.35</v>
          </cell>
          <cell r="C424">
            <v>0</v>
          </cell>
        </row>
        <row r="425">
          <cell r="A425" t="str">
            <v>0100-6103-064</v>
          </cell>
          <cell r="B425">
            <v>960</v>
          </cell>
          <cell r="C425">
            <v>0</v>
          </cell>
        </row>
        <row r="426">
          <cell r="A426" t="str">
            <v>0100-6103-073</v>
          </cell>
          <cell r="B426">
            <v>6335.3</v>
          </cell>
          <cell r="C426">
            <v>163</v>
          </cell>
        </row>
        <row r="427">
          <cell r="A427" t="str">
            <v>0100-6103-074</v>
          </cell>
          <cell r="B427">
            <v>185.79</v>
          </cell>
          <cell r="C427">
            <v>0</v>
          </cell>
        </row>
        <row r="428">
          <cell r="A428" t="str">
            <v>0100-6103-075</v>
          </cell>
          <cell r="B428">
            <v>214.34</v>
          </cell>
          <cell r="C428">
            <v>0</v>
          </cell>
        </row>
        <row r="429">
          <cell r="A429" t="str">
            <v>0100-6103-085</v>
          </cell>
          <cell r="B429">
            <v>10377.799999999999</v>
          </cell>
          <cell r="C429">
            <v>0</v>
          </cell>
        </row>
        <row r="430">
          <cell r="A430" t="str">
            <v>0100-6104-036</v>
          </cell>
          <cell r="B430">
            <v>7262.1</v>
          </cell>
          <cell r="C430">
            <v>106700.3</v>
          </cell>
        </row>
        <row r="431">
          <cell r="A431" t="str">
            <v>0100-6104-037</v>
          </cell>
          <cell r="B431">
            <v>0</v>
          </cell>
          <cell r="C431">
            <v>211.17</v>
          </cell>
        </row>
        <row r="432">
          <cell r="A432" t="str">
            <v>0100-6121-001</v>
          </cell>
          <cell r="B432">
            <v>3000</v>
          </cell>
          <cell r="C432">
            <v>0</v>
          </cell>
        </row>
        <row r="433">
          <cell r="A433" t="str">
            <v>0100-6123-001</v>
          </cell>
          <cell r="B433">
            <v>2626.53</v>
          </cell>
          <cell r="C433">
            <v>0</v>
          </cell>
        </row>
        <row r="434">
          <cell r="A434" t="str">
            <v>0100-6123-075</v>
          </cell>
          <cell r="B434">
            <v>42.88</v>
          </cell>
          <cell r="C434">
            <v>0</v>
          </cell>
        </row>
        <row r="435">
          <cell r="A435" t="str">
            <v>0100-6129-001</v>
          </cell>
          <cell r="B435">
            <v>2035.89</v>
          </cell>
          <cell r="C435">
            <v>146.47999999999999</v>
          </cell>
        </row>
        <row r="436">
          <cell r="A436" t="str">
            <v>0100-6130-073</v>
          </cell>
          <cell r="B436">
            <v>724.33</v>
          </cell>
          <cell r="C436">
            <v>0</v>
          </cell>
        </row>
        <row r="437">
          <cell r="A437" t="str">
            <v>0100-6130-085</v>
          </cell>
          <cell r="B437">
            <v>150</v>
          </cell>
          <cell r="C437">
            <v>0</v>
          </cell>
        </row>
        <row r="438">
          <cell r="A438" t="str">
            <v>0100-6132-051</v>
          </cell>
          <cell r="B438">
            <v>745</v>
          </cell>
          <cell r="C438">
            <v>0</v>
          </cell>
        </row>
        <row r="439">
          <cell r="A439" t="str">
            <v>0100-6132-053</v>
          </cell>
          <cell r="B439">
            <v>4932</v>
          </cell>
          <cell r="C439">
            <v>0</v>
          </cell>
        </row>
        <row r="440">
          <cell r="A440" t="str">
            <v>0100-6132-073</v>
          </cell>
          <cell r="B440">
            <v>7765.04</v>
          </cell>
          <cell r="C440">
            <v>0</v>
          </cell>
        </row>
        <row r="441">
          <cell r="A441" t="str">
            <v>0100-6132-074</v>
          </cell>
          <cell r="B441">
            <v>2500</v>
          </cell>
          <cell r="C441">
            <v>0</v>
          </cell>
        </row>
        <row r="442">
          <cell r="A442" t="str">
            <v>0100-6132-085</v>
          </cell>
          <cell r="B442">
            <v>6036.61</v>
          </cell>
          <cell r="C442">
            <v>0</v>
          </cell>
        </row>
        <row r="443">
          <cell r="A443" t="str">
            <v>0100-6139-001</v>
          </cell>
          <cell r="B443">
            <v>3035</v>
          </cell>
          <cell r="C443">
            <v>0</v>
          </cell>
        </row>
        <row r="444">
          <cell r="A444" t="str">
            <v>0100-6139-036</v>
          </cell>
          <cell r="B444">
            <v>1095</v>
          </cell>
          <cell r="C444">
            <v>0</v>
          </cell>
        </row>
        <row r="445">
          <cell r="A445" t="str">
            <v>0100-6139-051</v>
          </cell>
          <cell r="B445">
            <v>1095</v>
          </cell>
          <cell r="C445">
            <v>0</v>
          </cell>
        </row>
        <row r="446">
          <cell r="A446" t="str">
            <v>0100-6139-073</v>
          </cell>
          <cell r="B446">
            <v>4633.8500000000004</v>
          </cell>
          <cell r="C446">
            <v>0</v>
          </cell>
        </row>
        <row r="447">
          <cell r="A447" t="str">
            <v>0100-6139-074</v>
          </cell>
          <cell r="B447">
            <v>2470.9699999999998</v>
          </cell>
          <cell r="C447">
            <v>0</v>
          </cell>
        </row>
        <row r="448">
          <cell r="A448" t="str">
            <v>0100-6139-085</v>
          </cell>
          <cell r="B448">
            <v>41887.39</v>
          </cell>
          <cell r="C448">
            <v>29600</v>
          </cell>
        </row>
        <row r="449">
          <cell r="A449" t="str">
            <v>0100-6151-001</v>
          </cell>
          <cell r="B449">
            <v>25</v>
          </cell>
          <cell r="C449">
            <v>0</v>
          </cell>
        </row>
        <row r="450">
          <cell r="A450" t="str">
            <v>0100-6151-012</v>
          </cell>
          <cell r="B450">
            <v>70</v>
          </cell>
          <cell r="C450">
            <v>0</v>
          </cell>
        </row>
        <row r="451">
          <cell r="A451" t="str">
            <v>0100-6151-033</v>
          </cell>
          <cell r="B451">
            <v>3242</v>
          </cell>
          <cell r="C451">
            <v>0</v>
          </cell>
        </row>
        <row r="452">
          <cell r="A452" t="str">
            <v>0100-6151-035</v>
          </cell>
          <cell r="B452">
            <v>774</v>
          </cell>
          <cell r="C452">
            <v>0</v>
          </cell>
        </row>
        <row r="453">
          <cell r="A453" t="str">
            <v>0100-6151-036</v>
          </cell>
          <cell r="B453">
            <v>4875</v>
          </cell>
          <cell r="C453">
            <v>0</v>
          </cell>
        </row>
        <row r="454">
          <cell r="A454" t="str">
            <v>0100-6151-051</v>
          </cell>
          <cell r="B454">
            <v>375</v>
          </cell>
          <cell r="C454">
            <v>0</v>
          </cell>
        </row>
        <row r="455">
          <cell r="A455" t="str">
            <v>0100-6151-055</v>
          </cell>
          <cell r="B455">
            <v>3570</v>
          </cell>
          <cell r="C455">
            <v>995</v>
          </cell>
        </row>
        <row r="456">
          <cell r="A456" t="str">
            <v>0100-6201-001</v>
          </cell>
          <cell r="B456">
            <v>4500</v>
          </cell>
          <cell r="C456">
            <v>0</v>
          </cell>
        </row>
        <row r="457">
          <cell r="A457" t="str">
            <v>0100-6201-053</v>
          </cell>
          <cell r="B457">
            <v>1500</v>
          </cell>
          <cell r="C457">
            <v>0</v>
          </cell>
        </row>
        <row r="458">
          <cell r="A458" t="str">
            <v>0100-6201-073</v>
          </cell>
          <cell r="B458">
            <v>0</v>
          </cell>
          <cell r="C458">
            <v>20000</v>
          </cell>
        </row>
        <row r="459">
          <cell r="A459" t="str">
            <v>0100-6201-085</v>
          </cell>
          <cell r="B459">
            <v>46500</v>
          </cell>
          <cell r="C459">
            <v>30000</v>
          </cell>
        </row>
        <row r="460">
          <cell r="A460" t="str">
            <v>0100-6202-034</v>
          </cell>
          <cell r="B460">
            <v>767.25</v>
          </cell>
          <cell r="C460">
            <v>0</v>
          </cell>
        </row>
        <row r="461">
          <cell r="A461" t="str">
            <v>0100-6202-036</v>
          </cell>
          <cell r="B461">
            <v>890.32</v>
          </cell>
          <cell r="C461">
            <v>0</v>
          </cell>
        </row>
        <row r="462">
          <cell r="A462" t="str">
            <v>0100-6202-053</v>
          </cell>
          <cell r="B462">
            <v>665.65</v>
          </cell>
          <cell r="C462">
            <v>0</v>
          </cell>
        </row>
        <row r="463">
          <cell r="A463" t="str">
            <v>0100-6202-055</v>
          </cell>
          <cell r="B463">
            <v>796</v>
          </cell>
          <cell r="C463">
            <v>0</v>
          </cell>
        </row>
        <row r="464">
          <cell r="A464" t="str">
            <v>0100-6202-056</v>
          </cell>
          <cell r="B464">
            <v>966.52</v>
          </cell>
          <cell r="C464">
            <v>0</v>
          </cell>
        </row>
        <row r="465">
          <cell r="A465" t="str">
            <v>0100-6202-064</v>
          </cell>
          <cell r="B465">
            <v>1024.8</v>
          </cell>
          <cell r="C465">
            <v>0</v>
          </cell>
        </row>
        <row r="466">
          <cell r="A466" t="str">
            <v>0100-6203-034</v>
          </cell>
          <cell r="B466">
            <v>5298.1</v>
          </cell>
          <cell r="C466">
            <v>0</v>
          </cell>
        </row>
        <row r="467">
          <cell r="A467" t="str">
            <v>0100-6203-057</v>
          </cell>
          <cell r="B467">
            <v>750</v>
          </cell>
          <cell r="C467">
            <v>0</v>
          </cell>
        </row>
        <row r="468">
          <cell r="A468" t="str">
            <v>0100-6203-073</v>
          </cell>
          <cell r="B468">
            <v>4600</v>
          </cell>
          <cell r="C468">
            <v>0</v>
          </cell>
        </row>
        <row r="469">
          <cell r="A469" t="str">
            <v>0100-6211-001</v>
          </cell>
          <cell r="B469">
            <v>1866.29</v>
          </cell>
          <cell r="C469">
            <v>0</v>
          </cell>
        </row>
        <row r="470">
          <cell r="A470" t="str">
            <v>0100-6211-003</v>
          </cell>
          <cell r="B470">
            <v>13483.47</v>
          </cell>
          <cell r="C470">
            <v>0</v>
          </cell>
        </row>
        <row r="471">
          <cell r="A471" t="str">
            <v>0100-6211-036</v>
          </cell>
          <cell r="B471">
            <v>251.25</v>
          </cell>
          <cell r="C471">
            <v>0</v>
          </cell>
        </row>
        <row r="472">
          <cell r="A472" t="str">
            <v>0100-6211-053</v>
          </cell>
          <cell r="B472">
            <v>6529.3</v>
          </cell>
          <cell r="C472">
            <v>0</v>
          </cell>
        </row>
        <row r="473">
          <cell r="A473" t="str">
            <v>0100-6221-001</v>
          </cell>
          <cell r="B473">
            <v>26107.37</v>
          </cell>
          <cell r="C473">
            <v>1313</v>
          </cell>
        </row>
        <row r="474">
          <cell r="A474" t="str">
            <v>0100-6221-003</v>
          </cell>
          <cell r="B474">
            <v>80</v>
          </cell>
          <cell r="C474">
            <v>0</v>
          </cell>
        </row>
        <row r="475">
          <cell r="A475" t="str">
            <v>0100-6221-012</v>
          </cell>
          <cell r="B475">
            <v>0</v>
          </cell>
          <cell r="C475">
            <v>2513.9499999999998</v>
          </cell>
        </row>
        <row r="476">
          <cell r="A476" t="str">
            <v>0100-6221-026</v>
          </cell>
          <cell r="B476">
            <v>1539.04</v>
          </cell>
          <cell r="C476">
            <v>0</v>
          </cell>
        </row>
        <row r="477">
          <cell r="A477" t="str">
            <v>0100-6221-036</v>
          </cell>
          <cell r="B477">
            <v>2860</v>
          </cell>
          <cell r="C477">
            <v>0</v>
          </cell>
        </row>
        <row r="478">
          <cell r="A478" t="str">
            <v>0100-6221-053</v>
          </cell>
          <cell r="B478">
            <v>14750</v>
          </cell>
          <cell r="C478">
            <v>0</v>
          </cell>
        </row>
        <row r="479">
          <cell r="A479" t="str">
            <v>0100-6221-055</v>
          </cell>
          <cell r="B479">
            <v>1792.88</v>
          </cell>
          <cell r="C479">
            <v>0</v>
          </cell>
        </row>
        <row r="480">
          <cell r="A480" t="str">
            <v>0100-6221-056</v>
          </cell>
          <cell r="B480">
            <v>120</v>
          </cell>
          <cell r="C480">
            <v>0</v>
          </cell>
        </row>
        <row r="481">
          <cell r="A481" t="str">
            <v>0100-6221-057</v>
          </cell>
          <cell r="B481">
            <v>825</v>
          </cell>
          <cell r="C481">
            <v>0</v>
          </cell>
        </row>
        <row r="482">
          <cell r="A482" t="str">
            <v>0100-6221-073</v>
          </cell>
          <cell r="B482">
            <v>1886.58</v>
          </cell>
          <cell r="C482">
            <v>0</v>
          </cell>
        </row>
        <row r="483">
          <cell r="A483" t="str">
            <v>0100-6231-012</v>
          </cell>
          <cell r="B483">
            <v>215</v>
          </cell>
          <cell r="C483">
            <v>215</v>
          </cell>
        </row>
        <row r="484">
          <cell r="A484" t="str">
            <v>0100-6231-033</v>
          </cell>
          <cell r="B484">
            <v>990</v>
          </cell>
          <cell r="C484">
            <v>0</v>
          </cell>
        </row>
        <row r="485">
          <cell r="A485" t="str">
            <v>0100-6231-035</v>
          </cell>
          <cell r="B485">
            <v>199</v>
          </cell>
          <cell r="C485">
            <v>0</v>
          </cell>
        </row>
        <row r="486">
          <cell r="A486" t="str">
            <v>0100-6231-036</v>
          </cell>
          <cell r="B486">
            <v>9676.4699999999993</v>
          </cell>
          <cell r="C486">
            <v>0</v>
          </cell>
        </row>
        <row r="487">
          <cell r="A487" t="str">
            <v>0100-6231-055</v>
          </cell>
          <cell r="B487">
            <v>4158.2700000000004</v>
          </cell>
          <cell r="C487">
            <v>0</v>
          </cell>
        </row>
        <row r="488">
          <cell r="A488" t="str">
            <v>0100-6231-057</v>
          </cell>
          <cell r="B488">
            <v>595</v>
          </cell>
          <cell r="C488">
            <v>0</v>
          </cell>
        </row>
        <row r="489">
          <cell r="A489" t="str">
            <v>0100-6231-085</v>
          </cell>
          <cell r="B489">
            <v>53.88</v>
          </cell>
          <cell r="C489">
            <v>0</v>
          </cell>
        </row>
        <row r="490">
          <cell r="A490" t="str">
            <v>0100-6271-012</v>
          </cell>
          <cell r="B490">
            <v>101449.38</v>
          </cell>
          <cell r="C490">
            <v>4427.87</v>
          </cell>
        </row>
        <row r="491">
          <cell r="A491" t="str">
            <v>0100-6272-001</v>
          </cell>
          <cell r="B491">
            <v>25008.59</v>
          </cell>
          <cell r="C491">
            <v>570</v>
          </cell>
        </row>
        <row r="492">
          <cell r="A492" t="str">
            <v>0100-6272-003</v>
          </cell>
          <cell r="B492">
            <v>1509.75</v>
          </cell>
          <cell r="C492">
            <v>0</v>
          </cell>
        </row>
        <row r="493">
          <cell r="A493" t="str">
            <v>0100-6272-012</v>
          </cell>
          <cell r="B493">
            <v>5155.25</v>
          </cell>
          <cell r="C493">
            <v>1264.25</v>
          </cell>
        </row>
        <row r="494">
          <cell r="A494" t="str">
            <v>0100-6272-014</v>
          </cell>
          <cell r="B494">
            <v>5000</v>
          </cell>
          <cell r="C494">
            <v>0</v>
          </cell>
        </row>
        <row r="495">
          <cell r="A495" t="str">
            <v>0100-6299-001</v>
          </cell>
          <cell r="B495">
            <v>6800</v>
          </cell>
          <cell r="C495">
            <v>1800</v>
          </cell>
        </row>
        <row r="496">
          <cell r="A496" t="str">
            <v>0100-6299-003</v>
          </cell>
          <cell r="B496">
            <v>3345</v>
          </cell>
          <cell r="C496">
            <v>0</v>
          </cell>
        </row>
        <row r="497">
          <cell r="A497" t="str">
            <v>0100-6299-012</v>
          </cell>
          <cell r="B497">
            <v>9000</v>
          </cell>
          <cell r="C497">
            <v>0</v>
          </cell>
        </row>
        <row r="498">
          <cell r="A498" t="str">
            <v>0100-6299-014</v>
          </cell>
          <cell r="B498">
            <v>7112.53</v>
          </cell>
          <cell r="C498">
            <v>0</v>
          </cell>
        </row>
        <row r="499">
          <cell r="A499" t="str">
            <v>0100-6299-026</v>
          </cell>
          <cell r="B499">
            <v>60</v>
          </cell>
          <cell r="C499">
            <v>0</v>
          </cell>
        </row>
        <row r="500">
          <cell r="A500" t="str">
            <v>0100-6299-073</v>
          </cell>
          <cell r="B500">
            <v>89</v>
          </cell>
          <cell r="C500">
            <v>0</v>
          </cell>
        </row>
        <row r="501">
          <cell r="A501" t="str">
            <v>0100-6301-014</v>
          </cell>
          <cell r="B501">
            <v>477763.72</v>
          </cell>
          <cell r="C501">
            <v>112991.79</v>
          </cell>
        </row>
        <row r="502">
          <cell r="A502" t="str">
            <v>0100-6301-021</v>
          </cell>
          <cell r="B502">
            <v>135</v>
          </cell>
          <cell r="C502">
            <v>0</v>
          </cell>
        </row>
        <row r="503">
          <cell r="A503" t="str">
            <v>0100-6301-056</v>
          </cell>
          <cell r="B503">
            <v>798.04</v>
          </cell>
          <cell r="C503">
            <v>0</v>
          </cell>
        </row>
        <row r="504">
          <cell r="A504" t="str">
            <v>0100-6301-074</v>
          </cell>
          <cell r="B504">
            <v>135</v>
          </cell>
          <cell r="C504">
            <v>0</v>
          </cell>
        </row>
        <row r="505">
          <cell r="A505" t="str">
            <v>0100-6301-085</v>
          </cell>
          <cell r="B505">
            <v>10279.459999999999</v>
          </cell>
          <cell r="C505">
            <v>0</v>
          </cell>
        </row>
        <row r="506">
          <cell r="A506" t="str">
            <v>0100-6303-014</v>
          </cell>
          <cell r="B506">
            <v>15050</v>
          </cell>
          <cell r="C506">
            <v>0</v>
          </cell>
        </row>
        <row r="507">
          <cell r="A507" t="str">
            <v>0100-6303-056</v>
          </cell>
          <cell r="B507">
            <v>504.4</v>
          </cell>
          <cell r="C507">
            <v>0</v>
          </cell>
        </row>
        <row r="508">
          <cell r="A508" t="str">
            <v>0100-6306-012</v>
          </cell>
          <cell r="B508">
            <v>401.41</v>
          </cell>
          <cell r="C508">
            <v>0</v>
          </cell>
        </row>
        <row r="509">
          <cell r="A509" t="str">
            <v>0100-6306-016</v>
          </cell>
          <cell r="B509">
            <v>8.08</v>
          </cell>
          <cell r="C509">
            <v>0</v>
          </cell>
        </row>
        <row r="510">
          <cell r="A510" t="str">
            <v>0100-6306-051</v>
          </cell>
          <cell r="B510">
            <v>56</v>
          </cell>
          <cell r="C510">
            <v>0</v>
          </cell>
        </row>
        <row r="511">
          <cell r="A511" t="str">
            <v>0100-6306-057</v>
          </cell>
          <cell r="B511">
            <v>3.34</v>
          </cell>
          <cell r="C511">
            <v>0</v>
          </cell>
        </row>
        <row r="512">
          <cell r="A512" t="str">
            <v>0100-6311-014</v>
          </cell>
          <cell r="B512">
            <v>56810.39</v>
          </cell>
          <cell r="C512">
            <v>177.32</v>
          </cell>
        </row>
        <row r="513">
          <cell r="A513" t="str">
            <v>0100-6311-056</v>
          </cell>
          <cell r="B513">
            <v>300.60000000000002</v>
          </cell>
          <cell r="C513">
            <v>0</v>
          </cell>
        </row>
        <row r="514">
          <cell r="A514" t="str">
            <v>0100-6313-001</v>
          </cell>
          <cell r="B514">
            <v>4067.37</v>
          </cell>
          <cell r="C514">
            <v>132.87</v>
          </cell>
        </row>
        <row r="515">
          <cell r="A515" t="str">
            <v>0100-6313-003</v>
          </cell>
          <cell r="B515">
            <v>2304.7199999999998</v>
          </cell>
          <cell r="C515">
            <v>132.86000000000001</v>
          </cell>
        </row>
        <row r="516">
          <cell r="A516" t="str">
            <v>0100-6313-012</v>
          </cell>
          <cell r="B516">
            <v>2855.26</v>
          </cell>
          <cell r="C516">
            <v>199.29</v>
          </cell>
        </row>
        <row r="517">
          <cell r="A517" t="str">
            <v>0100-6313-013</v>
          </cell>
          <cell r="B517">
            <v>1843.44</v>
          </cell>
          <cell r="C517">
            <v>132.86000000000001</v>
          </cell>
        </row>
        <row r="518">
          <cell r="A518" t="str">
            <v>0100-6313-014</v>
          </cell>
          <cell r="B518">
            <v>76250.850000000006</v>
          </cell>
          <cell r="C518">
            <v>52350.26</v>
          </cell>
        </row>
        <row r="519">
          <cell r="A519" t="str">
            <v>0100-6313-016</v>
          </cell>
          <cell r="B519">
            <v>3102.93</v>
          </cell>
          <cell r="C519">
            <v>66.430000000000007</v>
          </cell>
        </row>
        <row r="520">
          <cell r="A520" t="str">
            <v>0100-6313-021</v>
          </cell>
          <cell r="B520">
            <v>25.91</v>
          </cell>
          <cell r="C520">
            <v>0</v>
          </cell>
        </row>
        <row r="521">
          <cell r="A521" t="str">
            <v>0100-6313-026</v>
          </cell>
          <cell r="B521">
            <v>3304.75</v>
          </cell>
          <cell r="C521">
            <v>66.430000000000007</v>
          </cell>
        </row>
        <row r="522">
          <cell r="A522" t="str">
            <v>0100-6313-032</v>
          </cell>
          <cell r="B522">
            <v>215.66</v>
          </cell>
          <cell r="C522">
            <v>0</v>
          </cell>
        </row>
        <row r="523">
          <cell r="A523" t="str">
            <v>0100-6313-033</v>
          </cell>
          <cell r="B523">
            <v>10698.87</v>
          </cell>
          <cell r="C523">
            <v>597.88</v>
          </cell>
        </row>
        <row r="524">
          <cell r="A524" t="str">
            <v>0100-6313-034</v>
          </cell>
          <cell r="B524">
            <v>2586.06</v>
          </cell>
          <cell r="C524">
            <v>132.86000000000001</v>
          </cell>
        </row>
        <row r="525">
          <cell r="A525" t="str">
            <v>0100-6313-035</v>
          </cell>
          <cell r="B525">
            <v>3641.44</v>
          </cell>
          <cell r="C525">
            <v>199.29</v>
          </cell>
        </row>
        <row r="526">
          <cell r="A526" t="str">
            <v>0100-6313-036</v>
          </cell>
          <cell r="B526">
            <v>14535.05</v>
          </cell>
          <cell r="C526">
            <v>597.88</v>
          </cell>
        </row>
        <row r="527">
          <cell r="A527" t="str">
            <v>0100-6313-037</v>
          </cell>
          <cell r="B527">
            <v>388.17</v>
          </cell>
          <cell r="C527">
            <v>0</v>
          </cell>
        </row>
        <row r="528">
          <cell r="A528" t="str">
            <v>0100-6313-046</v>
          </cell>
          <cell r="B528">
            <v>318.95999999999998</v>
          </cell>
          <cell r="C528">
            <v>0</v>
          </cell>
        </row>
        <row r="529">
          <cell r="A529" t="str">
            <v>0100-6313-048</v>
          </cell>
          <cell r="B529">
            <v>4668.37</v>
          </cell>
          <cell r="C529">
            <v>265.72000000000003</v>
          </cell>
        </row>
        <row r="530">
          <cell r="A530" t="str">
            <v>0100-6313-051</v>
          </cell>
          <cell r="B530">
            <v>2199.1799999999998</v>
          </cell>
          <cell r="C530">
            <v>132.86000000000001</v>
          </cell>
        </row>
        <row r="531">
          <cell r="A531" t="str">
            <v>0100-6313-053</v>
          </cell>
          <cell r="B531">
            <v>632.28</v>
          </cell>
          <cell r="C531">
            <v>132.86000000000001</v>
          </cell>
        </row>
        <row r="532">
          <cell r="A532" t="str">
            <v>0100-6313-055</v>
          </cell>
          <cell r="B532">
            <v>23035.26</v>
          </cell>
          <cell r="C532">
            <v>664.31</v>
          </cell>
        </row>
        <row r="533">
          <cell r="A533" t="str">
            <v>0100-6313-056</v>
          </cell>
          <cell r="B533">
            <v>3323.98</v>
          </cell>
          <cell r="C533">
            <v>132.86000000000001</v>
          </cell>
        </row>
        <row r="534">
          <cell r="A534" t="str">
            <v>0100-6313-057</v>
          </cell>
          <cell r="B534">
            <v>6597</v>
          </cell>
          <cell r="C534">
            <v>132.86000000000001</v>
          </cell>
        </row>
        <row r="535">
          <cell r="A535" t="str">
            <v>0100-6313-064</v>
          </cell>
          <cell r="B535">
            <v>2934.37</v>
          </cell>
          <cell r="C535">
            <v>66.430000000000007</v>
          </cell>
        </row>
        <row r="536">
          <cell r="A536" t="str">
            <v>0100-6313-065</v>
          </cell>
          <cell r="B536">
            <v>451.18</v>
          </cell>
          <cell r="C536">
            <v>0</v>
          </cell>
        </row>
        <row r="537">
          <cell r="A537" t="str">
            <v>0100-6313-067</v>
          </cell>
          <cell r="B537">
            <v>401.95</v>
          </cell>
          <cell r="C537">
            <v>0</v>
          </cell>
        </row>
        <row r="538">
          <cell r="A538" t="str">
            <v>0100-6313-073</v>
          </cell>
          <cell r="B538">
            <v>5254.75</v>
          </cell>
          <cell r="C538">
            <v>465.01</v>
          </cell>
        </row>
        <row r="539">
          <cell r="A539" t="str">
            <v>0100-6313-074</v>
          </cell>
          <cell r="B539">
            <v>118.14</v>
          </cell>
          <cell r="C539">
            <v>0</v>
          </cell>
        </row>
        <row r="540">
          <cell r="A540" t="str">
            <v>0100-6313-075</v>
          </cell>
          <cell r="B540">
            <v>1578.31</v>
          </cell>
          <cell r="C540">
            <v>0</v>
          </cell>
        </row>
        <row r="541">
          <cell r="A541" t="str">
            <v>0100-6313-085</v>
          </cell>
          <cell r="B541">
            <v>8972.73</v>
          </cell>
          <cell r="C541">
            <v>398.58</v>
          </cell>
        </row>
        <row r="542">
          <cell r="A542" t="str">
            <v>0100-6313-086</v>
          </cell>
          <cell r="B542">
            <v>0</v>
          </cell>
          <cell r="C542">
            <v>0</v>
          </cell>
        </row>
        <row r="543">
          <cell r="A543" t="str">
            <v>0100-6314-001</v>
          </cell>
          <cell r="B543">
            <v>369.19</v>
          </cell>
          <cell r="C543">
            <v>0</v>
          </cell>
        </row>
        <row r="544">
          <cell r="A544" t="str">
            <v>0100-6314-003</v>
          </cell>
          <cell r="B544">
            <v>297.81</v>
          </cell>
          <cell r="C544">
            <v>5.68</v>
          </cell>
        </row>
        <row r="545">
          <cell r="A545" t="str">
            <v>0100-6314-012</v>
          </cell>
          <cell r="B545">
            <v>944.49</v>
          </cell>
          <cell r="C545">
            <v>23.66</v>
          </cell>
        </row>
        <row r="546">
          <cell r="A546" t="str">
            <v>0100-6314-014</v>
          </cell>
          <cell r="B546">
            <v>9738.48</v>
          </cell>
          <cell r="C546">
            <v>9283.43</v>
          </cell>
        </row>
        <row r="547">
          <cell r="A547" t="str">
            <v>0100-6314-021</v>
          </cell>
          <cell r="B547">
            <v>374.06</v>
          </cell>
          <cell r="C547">
            <v>0</v>
          </cell>
        </row>
        <row r="548">
          <cell r="A548" t="str">
            <v>0100-6314-026</v>
          </cell>
          <cell r="B548">
            <v>2487.0300000000002</v>
          </cell>
          <cell r="C548">
            <v>0</v>
          </cell>
        </row>
        <row r="549">
          <cell r="A549" t="str">
            <v>0100-6314-033</v>
          </cell>
          <cell r="B549">
            <v>52.31</v>
          </cell>
          <cell r="C549">
            <v>0</v>
          </cell>
        </row>
        <row r="550">
          <cell r="A550" t="str">
            <v>0100-6314-034</v>
          </cell>
          <cell r="B550">
            <v>755.92</v>
          </cell>
          <cell r="C550">
            <v>0</v>
          </cell>
        </row>
        <row r="551">
          <cell r="A551" t="str">
            <v>0100-6314-035</v>
          </cell>
          <cell r="B551">
            <v>1429.94</v>
          </cell>
          <cell r="C551">
            <v>98.74</v>
          </cell>
        </row>
        <row r="552">
          <cell r="A552" t="str">
            <v>0100-6314-036</v>
          </cell>
          <cell r="B552">
            <v>9684.49</v>
          </cell>
          <cell r="C552">
            <v>70.91</v>
          </cell>
        </row>
        <row r="553">
          <cell r="A553" t="str">
            <v>0100-6314-037</v>
          </cell>
          <cell r="B553">
            <v>178.93</v>
          </cell>
          <cell r="C553">
            <v>70.91</v>
          </cell>
        </row>
        <row r="554">
          <cell r="A554" t="str">
            <v>0100-6314-051</v>
          </cell>
          <cell r="B554">
            <v>225.7</v>
          </cell>
          <cell r="C554">
            <v>0</v>
          </cell>
        </row>
        <row r="555">
          <cell r="A555" t="str">
            <v>0100-6314-053</v>
          </cell>
          <cell r="B555">
            <v>32.380000000000003</v>
          </cell>
          <cell r="C555">
            <v>0</v>
          </cell>
        </row>
        <row r="556">
          <cell r="A556" t="str">
            <v>0100-6314-055</v>
          </cell>
          <cell r="B556">
            <v>3730.75</v>
          </cell>
          <cell r="C556">
            <v>0</v>
          </cell>
        </row>
        <row r="557">
          <cell r="A557" t="str">
            <v>0100-6314-057</v>
          </cell>
          <cell r="B557">
            <v>634.83000000000004</v>
          </cell>
          <cell r="C557">
            <v>0</v>
          </cell>
        </row>
        <row r="558">
          <cell r="A558" t="str">
            <v>0100-6314-064</v>
          </cell>
          <cell r="B558">
            <v>1145.82</v>
          </cell>
          <cell r="C558">
            <v>0</v>
          </cell>
        </row>
        <row r="559">
          <cell r="A559" t="str">
            <v>0100-6314-067</v>
          </cell>
          <cell r="B559">
            <v>668.98</v>
          </cell>
          <cell r="C559">
            <v>75.98</v>
          </cell>
        </row>
        <row r="560">
          <cell r="A560" t="str">
            <v>0100-6314-073</v>
          </cell>
          <cell r="B560">
            <v>2593.77</v>
          </cell>
          <cell r="C560">
            <v>11.59</v>
          </cell>
        </row>
        <row r="561">
          <cell r="A561" t="str">
            <v>0100-6314-074</v>
          </cell>
          <cell r="B561">
            <v>593.04999999999995</v>
          </cell>
          <cell r="C561">
            <v>0</v>
          </cell>
        </row>
        <row r="562">
          <cell r="A562" t="str">
            <v>0100-6314-085</v>
          </cell>
          <cell r="B562">
            <v>18826.29</v>
          </cell>
          <cell r="C562">
            <v>4.55</v>
          </cell>
        </row>
        <row r="563">
          <cell r="A563" t="str">
            <v>0100-6321-014</v>
          </cell>
          <cell r="B563">
            <v>2340.86</v>
          </cell>
          <cell r="C563">
            <v>66.930000000000007</v>
          </cell>
        </row>
        <row r="564">
          <cell r="A564" t="str">
            <v>0100-6321-055</v>
          </cell>
          <cell r="B564">
            <v>25.47</v>
          </cell>
          <cell r="C564">
            <v>0</v>
          </cell>
        </row>
        <row r="565">
          <cell r="A565" t="str">
            <v>0100-6321-056</v>
          </cell>
          <cell r="B565">
            <v>132.97999999999999</v>
          </cell>
          <cell r="C565">
            <v>0</v>
          </cell>
        </row>
        <row r="566">
          <cell r="A566" t="str">
            <v>0100-6341-014</v>
          </cell>
          <cell r="B566">
            <v>10339.799999999999</v>
          </cell>
          <cell r="C566">
            <v>0</v>
          </cell>
        </row>
        <row r="567">
          <cell r="A567" t="str">
            <v>0100-6341-016</v>
          </cell>
          <cell r="B567">
            <v>0</v>
          </cell>
          <cell r="C567">
            <v>235.69</v>
          </cell>
        </row>
        <row r="568">
          <cell r="A568" t="str">
            <v>0100-6342-001</v>
          </cell>
          <cell r="B568">
            <v>220</v>
          </cell>
          <cell r="C568">
            <v>0</v>
          </cell>
        </row>
        <row r="569">
          <cell r="A569" t="str">
            <v>0100-6342-014</v>
          </cell>
          <cell r="B569">
            <v>2408</v>
          </cell>
          <cell r="C569">
            <v>0</v>
          </cell>
        </row>
        <row r="570">
          <cell r="A570" t="str">
            <v>0100-6342-036</v>
          </cell>
          <cell r="B570">
            <v>120.72</v>
          </cell>
          <cell r="C570">
            <v>0</v>
          </cell>
        </row>
        <row r="571">
          <cell r="A571" t="str">
            <v>0100-6342-051</v>
          </cell>
          <cell r="B571">
            <v>69.319999999999993</v>
          </cell>
          <cell r="C571">
            <v>0</v>
          </cell>
        </row>
        <row r="572">
          <cell r="A572" t="str">
            <v>0100-6351-014</v>
          </cell>
          <cell r="B572">
            <v>48513.15</v>
          </cell>
          <cell r="C572">
            <v>0</v>
          </cell>
        </row>
        <row r="573">
          <cell r="A573" t="str">
            <v>0100-6360-014</v>
          </cell>
          <cell r="B573">
            <v>6440.5</v>
          </cell>
          <cell r="C573">
            <v>0</v>
          </cell>
        </row>
        <row r="574">
          <cell r="A574" t="str">
            <v>0100-6401-001</v>
          </cell>
          <cell r="B574">
            <v>194.68</v>
          </cell>
          <cell r="C574">
            <v>0</v>
          </cell>
        </row>
        <row r="575">
          <cell r="A575" t="str">
            <v>0100-6401-003</v>
          </cell>
          <cell r="B575">
            <v>399.22</v>
          </cell>
          <cell r="C575">
            <v>0</v>
          </cell>
        </row>
        <row r="576">
          <cell r="A576" t="str">
            <v>0100-6401-012</v>
          </cell>
          <cell r="B576">
            <v>134.47</v>
          </cell>
          <cell r="C576">
            <v>0</v>
          </cell>
        </row>
        <row r="577">
          <cell r="A577" t="str">
            <v>0100-6401-013</v>
          </cell>
          <cell r="B577">
            <v>91.78</v>
          </cell>
          <cell r="C577">
            <v>0</v>
          </cell>
        </row>
        <row r="578">
          <cell r="A578" t="str">
            <v>0100-6401-014</v>
          </cell>
          <cell r="B578">
            <v>5332.83</v>
          </cell>
          <cell r="C578">
            <v>3901.89</v>
          </cell>
        </row>
        <row r="579">
          <cell r="A579" t="str">
            <v>0100-6401-016</v>
          </cell>
          <cell r="B579">
            <v>96.26</v>
          </cell>
          <cell r="C579">
            <v>0</v>
          </cell>
        </row>
        <row r="580">
          <cell r="A580" t="str">
            <v>0100-6401-026</v>
          </cell>
          <cell r="B580">
            <v>87.42</v>
          </cell>
          <cell r="C580">
            <v>0</v>
          </cell>
        </row>
        <row r="581">
          <cell r="A581" t="str">
            <v>0100-6401-033</v>
          </cell>
          <cell r="B581">
            <v>406.03</v>
          </cell>
          <cell r="C581">
            <v>0</v>
          </cell>
        </row>
        <row r="582">
          <cell r="A582" t="str">
            <v>0100-6401-034</v>
          </cell>
          <cell r="B582">
            <v>25.55</v>
          </cell>
          <cell r="C582">
            <v>0</v>
          </cell>
        </row>
        <row r="583">
          <cell r="A583" t="str">
            <v>0100-6401-035</v>
          </cell>
          <cell r="B583">
            <v>627.88</v>
          </cell>
          <cell r="C583">
            <v>0</v>
          </cell>
        </row>
        <row r="584">
          <cell r="A584" t="str">
            <v>0100-6401-036</v>
          </cell>
          <cell r="B584">
            <v>579.94000000000005</v>
          </cell>
          <cell r="C584">
            <v>0</v>
          </cell>
        </row>
        <row r="585">
          <cell r="A585" t="str">
            <v>0100-6401-048</v>
          </cell>
          <cell r="B585">
            <v>8.75</v>
          </cell>
          <cell r="C585">
            <v>0</v>
          </cell>
        </row>
        <row r="586">
          <cell r="A586" t="str">
            <v>0100-6401-049</v>
          </cell>
          <cell r="B586">
            <v>30.93</v>
          </cell>
          <cell r="C586">
            <v>0</v>
          </cell>
        </row>
        <row r="587">
          <cell r="A587" t="str">
            <v>0100-6401-051</v>
          </cell>
          <cell r="B587">
            <v>46.49</v>
          </cell>
          <cell r="C587">
            <v>0</v>
          </cell>
        </row>
        <row r="588">
          <cell r="A588" t="str">
            <v>0100-6401-053</v>
          </cell>
          <cell r="B588">
            <v>268.70999999999998</v>
          </cell>
          <cell r="C588">
            <v>0</v>
          </cell>
        </row>
        <row r="589">
          <cell r="A589" t="str">
            <v>0100-6401-055</v>
          </cell>
          <cell r="B589">
            <v>301.54000000000002</v>
          </cell>
          <cell r="C589">
            <v>0</v>
          </cell>
        </row>
        <row r="590">
          <cell r="A590" t="str">
            <v>0100-6401-056</v>
          </cell>
          <cell r="B590">
            <v>169.3</v>
          </cell>
          <cell r="C590">
            <v>0</v>
          </cell>
        </row>
        <row r="591">
          <cell r="A591" t="str">
            <v>0100-6401-057</v>
          </cell>
          <cell r="B591">
            <v>19.010000000000002</v>
          </cell>
          <cell r="C591">
            <v>0</v>
          </cell>
        </row>
        <row r="592">
          <cell r="A592" t="str">
            <v>0100-6401-064</v>
          </cell>
          <cell r="B592">
            <v>74.989999999999995</v>
          </cell>
          <cell r="C592">
            <v>0</v>
          </cell>
        </row>
        <row r="593">
          <cell r="A593" t="str">
            <v>0100-6401-065</v>
          </cell>
          <cell r="B593">
            <v>9.98</v>
          </cell>
          <cell r="C593">
            <v>0</v>
          </cell>
        </row>
        <row r="594">
          <cell r="A594" t="str">
            <v>0100-6401-067</v>
          </cell>
          <cell r="B594">
            <v>87.36</v>
          </cell>
          <cell r="C594">
            <v>0</v>
          </cell>
        </row>
        <row r="595">
          <cell r="A595" t="str">
            <v>0100-6401-073</v>
          </cell>
          <cell r="B595">
            <v>983.94</v>
          </cell>
          <cell r="C595">
            <v>0</v>
          </cell>
        </row>
        <row r="596">
          <cell r="A596" t="str">
            <v>0100-6401-074</v>
          </cell>
          <cell r="B596">
            <v>135.94</v>
          </cell>
          <cell r="C596">
            <v>0</v>
          </cell>
        </row>
        <row r="597">
          <cell r="A597" t="str">
            <v>0100-6401-075</v>
          </cell>
          <cell r="B597">
            <v>31.99</v>
          </cell>
          <cell r="C597">
            <v>0</v>
          </cell>
        </row>
        <row r="598">
          <cell r="A598" t="str">
            <v>0100-6401-085</v>
          </cell>
          <cell r="B598">
            <v>1312.09</v>
          </cell>
          <cell r="C598">
            <v>0</v>
          </cell>
        </row>
        <row r="599">
          <cell r="A599" t="str">
            <v>0100-6402-014</v>
          </cell>
          <cell r="B599">
            <v>1926.74</v>
          </cell>
          <cell r="C599">
            <v>0</v>
          </cell>
        </row>
        <row r="600">
          <cell r="A600" t="str">
            <v>0100-6402-016</v>
          </cell>
          <cell r="B600">
            <v>4672.42</v>
          </cell>
          <cell r="C600">
            <v>278.83999999999997</v>
          </cell>
        </row>
        <row r="601">
          <cell r="A601" t="str">
            <v>0100-6402-034</v>
          </cell>
          <cell r="B601">
            <v>4.22</v>
          </cell>
          <cell r="C601">
            <v>0</v>
          </cell>
        </row>
        <row r="602">
          <cell r="A602" t="str">
            <v>0100-6402-036</v>
          </cell>
          <cell r="B602">
            <v>446.32</v>
          </cell>
          <cell r="C602">
            <v>0</v>
          </cell>
        </row>
        <row r="603">
          <cell r="A603" t="str">
            <v>0100-6402-053</v>
          </cell>
          <cell r="B603">
            <v>598.53</v>
          </cell>
          <cell r="C603">
            <v>0</v>
          </cell>
        </row>
        <row r="604">
          <cell r="A604" t="str">
            <v>0100-6402-055</v>
          </cell>
          <cell r="B604">
            <v>49.58</v>
          </cell>
          <cell r="C604">
            <v>0</v>
          </cell>
        </row>
        <row r="605">
          <cell r="A605" t="str">
            <v>0100-6402-064</v>
          </cell>
          <cell r="B605">
            <v>16.2</v>
          </cell>
          <cell r="C605">
            <v>0</v>
          </cell>
        </row>
        <row r="606">
          <cell r="A606" t="str">
            <v>0100-6402-074</v>
          </cell>
          <cell r="B606">
            <v>182.12</v>
          </cell>
          <cell r="C606">
            <v>0</v>
          </cell>
        </row>
        <row r="607">
          <cell r="A607" t="str">
            <v>0100-6402-085</v>
          </cell>
          <cell r="B607">
            <v>218.86</v>
          </cell>
          <cell r="C607">
            <v>0</v>
          </cell>
        </row>
        <row r="608">
          <cell r="A608" t="str">
            <v>0100-6403-001</v>
          </cell>
          <cell r="B608">
            <v>178</v>
          </cell>
          <cell r="C608">
            <v>0</v>
          </cell>
        </row>
        <row r="609">
          <cell r="A609" t="str">
            <v>0100-6403-012</v>
          </cell>
          <cell r="B609">
            <v>138.93</v>
          </cell>
          <cell r="C609">
            <v>0</v>
          </cell>
        </row>
        <row r="610">
          <cell r="A610" t="str">
            <v>0100-6403-013</v>
          </cell>
          <cell r="B610">
            <v>311.98</v>
          </cell>
          <cell r="C610">
            <v>0</v>
          </cell>
        </row>
        <row r="611">
          <cell r="A611" t="str">
            <v>0100-6403-014</v>
          </cell>
          <cell r="B611">
            <v>1190.3800000000001</v>
          </cell>
          <cell r="C611">
            <v>726.84</v>
          </cell>
        </row>
        <row r="612">
          <cell r="A612" t="str">
            <v>0100-6403-016</v>
          </cell>
          <cell r="B612">
            <v>1311.32</v>
          </cell>
          <cell r="C612">
            <v>81.89</v>
          </cell>
        </row>
        <row r="613">
          <cell r="A613" t="str">
            <v>0100-6403-026</v>
          </cell>
          <cell r="B613">
            <v>192.93</v>
          </cell>
          <cell r="C613">
            <v>0</v>
          </cell>
        </row>
        <row r="614">
          <cell r="A614" t="str">
            <v>0100-6403-033</v>
          </cell>
          <cell r="B614">
            <v>178</v>
          </cell>
          <cell r="C614">
            <v>0</v>
          </cell>
        </row>
        <row r="615">
          <cell r="A615" t="str">
            <v>0100-6403-035</v>
          </cell>
          <cell r="B615">
            <v>60</v>
          </cell>
          <cell r="C615">
            <v>0</v>
          </cell>
        </row>
        <row r="616">
          <cell r="A616" t="str">
            <v>0100-6403-051</v>
          </cell>
          <cell r="B616">
            <v>104.89</v>
          </cell>
          <cell r="C616">
            <v>0</v>
          </cell>
        </row>
        <row r="617">
          <cell r="A617" t="str">
            <v>0100-6403-053</v>
          </cell>
          <cell r="B617">
            <v>87.94</v>
          </cell>
          <cell r="C617">
            <v>0</v>
          </cell>
        </row>
        <row r="618">
          <cell r="A618" t="str">
            <v>0100-6403-055</v>
          </cell>
          <cell r="B618">
            <v>105.6</v>
          </cell>
          <cell r="C618">
            <v>0</v>
          </cell>
        </row>
        <row r="619">
          <cell r="A619" t="str">
            <v>0100-6404-013</v>
          </cell>
          <cell r="B619">
            <v>822.5</v>
          </cell>
          <cell r="C619">
            <v>0</v>
          </cell>
        </row>
        <row r="620">
          <cell r="A620" t="str">
            <v>0100-6404-014</v>
          </cell>
          <cell r="B620">
            <v>0</v>
          </cell>
          <cell r="C620">
            <v>89.81</v>
          </cell>
        </row>
        <row r="621">
          <cell r="A621" t="str">
            <v>0100-6404-016</v>
          </cell>
          <cell r="B621">
            <v>220.22</v>
          </cell>
          <cell r="C621">
            <v>0</v>
          </cell>
        </row>
        <row r="622">
          <cell r="A622" t="str">
            <v>0100-6405-001</v>
          </cell>
          <cell r="B622">
            <v>3.54</v>
          </cell>
          <cell r="C622">
            <v>0</v>
          </cell>
        </row>
        <row r="623">
          <cell r="A623" t="str">
            <v>0100-6405-012</v>
          </cell>
          <cell r="B623">
            <v>35.07</v>
          </cell>
          <cell r="C623">
            <v>0</v>
          </cell>
        </row>
        <row r="624">
          <cell r="A624" t="str">
            <v>0100-6405-014</v>
          </cell>
          <cell r="B624">
            <v>3065.8</v>
          </cell>
          <cell r="C624">
            <v>85.81</v>
          </cell>
        </row>
        <row r="625">
          <cell r="A625" t="str">
            <v>0100-6405-016</v>
          </cell>
          <cell r="B625">
            <v>10.92</v>
          </cell>
          <cell r="C625">
            <v>10.92</v>
          </cell>
        </row>
        <row r="626">
          <cell r="A626" t="str">
            <v>0100-6405-026</v>
          </cell>
          <cell r="B626">
            <v>57</v>
          </cell>
          <cell r="C626">
            <v>0</v>
          </cell>
        </row>
        <row r="627">
          <cell r="A627" t="str">
            <v>0100-6405-033</v>
          </cell>
          <cell r="B627">
            <v>383.76</v>
          </cell>
          <cell r="C627">
            <v>0</v>
          </cell>
        </row>
        <row r="628">
          <cell r="A628" t="str">
            <v>0100-6405-036</v>
          </cell>
          <cell r="B628">
            <v>105.99</v>
          </cell>
          <cell r="C628">
            <v>0</v>
          </cell>
        </row>
        <row r="629">
          <cell r="A629" t="str">
            <v>0100-6405-051</v>
          </cell>
          <cell r="B629">
            <v>379.99</v>
          </cell>
          <cell r="C629">
            <v>0</v>
          </cell>
        </row>
        <row r="630">
          <cell r="A630" t="str">
            <v>0100-6405-057</v>
          </cell>
          <cell r="B630">
            <v>442.34</v>
          </cell>
          <cell r="C630">
            <v>0</v>
          </cell>
        </row>
        <row r="631">
          <cell r="A631" t="str">
            <v>0100-6405-073</v>
          </cell>
          <cell r="B631">
            <v>1248.99</v>
          </cell>
          <cell r="C631">
            <v>0</v>
          </cell>
        </row>
        <row r="632">
          <cell r="A632" t="str">
            <v>0100-6405-085</v>
          </cell>
          <cell r="B632">
            <v>669.04</v>
          </cell>
          <cell r="C632">
            <v>0</v>
          </cell>
        </row>
        <row r="633">
          <cell r="A633" t="str">
            <v>0100-6406-001</v>
          </cell>
          <cell r="B633">
            <v>15.5</v>
          </cell>
          <cell r="C633">
            <v>0</v>
          </cell>
        </row>
        <row r="634">
          <cell r="A634" t="str">
            <v>0100-6406-003</v>
          </cell>
          <cell r="B634">
            <v>35.020000000000003</v>
          </cell>
          <cell r="C634">
            <v>0</v>
          </cell>
        </row>
        <row r="635">
          <cell r="A635" t="str">
            <v>0100-6406-012</v>
          </cell>
          <cell r="B635">
            <v>180.19</v>
          </cell>
          <cell r="C635">
            <v>0</v>
          </cell>
        </row>
        <row r="636">
          <cell r="A636" t="str">
            <v>0100-6406-013</v>
          </cell>
          <cell r="B636">
            <v>145.18</v>
          </cell>
          <cell r="C636">
            <v>0</v>
          </cell>
        </row>
        <row r="637">
          <cell r="A637" t="str">
            <v>0100-6406-014</v>
          </cell>
          <cell r="B637">
            <v>385.13</v>
          </cell>
          <cell r="C637">
            <v>0</v>
          </cell>
        </row>
        <row r="638">
          <cell r="A638" t="str">
            <v>0100-6406-016</v>
          </cell>
          <cell r="B638">
            <v>53.5</v>
          </cell>
          <cell r="C638">
            <v>463</v>
          </cell>
        </row>
        <row r="639">
          <cell r="A639" t="str">
            <v>0100-6406-021</v>
          </cell>
          <cell r="B639">
            <v>87.83</v>
          </cell>
          <cell r="C639">
            <v>0</v>
          </cell>
        </row>
        <row r="640">
          <cell r="A640" t="str">
            <v>0100-6406-026</v>
          </cell>
          <cell r="B640">
            <v>78.12</v>
          </cell>
          <cell r="C640">
            <v>0</v>
          </cell>
        </row>
        <row r="641">
          <cell r="A641" t="str">
            <v>0100-6406-033</v>
          </cell>
          <cell r="B641">
            <v>35.020000000000003</v>
          </cell>
          <cell r="C641">
            <v>0</v>
          </cell>
        </row>
        <row r="642">
          <cell r="A642" t="str">
            <v>0100-6406-035</v>
          </cell>
          <cell r="B642">
            <v>70.040000000000006</v>
          </cell>
          <cell r="C642">
            <v>0</v>
          </cell>
        </row>
        <row r="643">
          <cell r="A643" t="str">
            <v>0100-6406-036</v>
          </cell>
          <cell r="B643">
            <v>397.29</v>
          </cell>
          <cell r="C643">
            <v>0</v>
          </cell>
        </row>
        <row r="644">
          <cell r="A644" t="str">
            <v>0100-6406-053</v>
          </cell>
          <cell r="B644">
            <v>398.72</v>
          </cell>
          <cell r="C644">
            <v>0</v>
          </cell>
        </row>
        <row r="645">
          <cell r="A645" t="str">
            <v>0100-6406-055</v>
          </cell>
          <cell r="B645">
            <v>70.040000000000006</v>
          </cell>
          <cell r="C645">
            <v>0</v>
          </cell>
        </row>
        <row r="646">
          <cell r="A646" t="str">
            <v>0100-6406-057</v>
          </cell>
          <cell r="B646">
            <v>80.819999999999993</v>
          </cell>
          <cell r="C646">
            <v>0</v>
          </cell>
        </row>
        <row r="647">
          <cell r="A647" t="str">
            <v>0100-6406-073</v>
          </cell>
          <cell r="B647">
            <v>290.73</v>
          </cell>
          <cell r="C647">
            <v>0</v>
          </cell>
        </row>
        <row r="648">
          <cell r="A648" t="str">
            <v>0100-6406-085</v>
          </cell>
          <cell r="B648">
            <v>987.78</v>
          </cell>
          <cell r="C648">
            <v>0</v>
          </cell>
        </row>
        <row r="649">
          <cell r="A649" t="str">
            <v>0100-6407-016</v>
          </cell>
          <cell r="B649">
            <v>490.74</v>
          </cell>
          <cell r="C649">
            <v>0</v>
          </cell>
        </row>
        <row r="650">
          <cell r="A650" t="str">
            <v>0100-6407-085</v>
          </cell>
          <cell r="B650">
            <v>95.76</v>
          </cell>
          <cell r="C650">
            <v>0</v>
          </cell>
        </row>
        <row r="651">
          <cell r="A651" t="str">
            <v>0100-6408-013</v>
          </cell>
          <cell r="B651">
            <v>162.86000000000001</v>
          </cell>
          <cell r="C651">
            <v>0</v>
          </cell>
        </row>
        <row r="652">
          <cell r="A652" t="str">
            <v>0100-6408-014</v>
          </cell>
          <cell r="B652">
            <v>394.29</v>
          </cell>
          <cell r="C652">
            <v>0</v>
          </cell>
        </row>
        <row r="653">
          <cell r="A653" t="str">
            <v>0100-6408-016</v>
          </cell>
          <cell r="B653">
            <v>1171.75</v>
          </cell>
          <cell r="C653">
            <v>0</v>
          </cell>
        </row>
        <row r="654">
          <cell r="A654" t="str">
            <v>0100-6408-033</v>
          </cell>
          <cell r="B654">
            <v>143.13999999999999</v>
          </cell>
          <cell r="C654">
            <v>287.83999999999997</v>
          </cell>
        </row>
        <row r="655">
          <cell r="A655" t="str">
            <v>0100-6408-085</v>
          </cell>
          <cell r="B655">
            <v>247.04</v>
          </cell>
          <cell r="C655">
            <v>0</v>
          </cell>
        </row>
        <row r="656">
          <cell r="A656" t="str">
            <v>0100-6409-033</v>
          </cell>
          <cell r="B656">
            <v>127.98</v>
          </cell>
          <cell r="C656">
            <v>0</v>
          </cell>
        </row>
        <row r="657">
          <cell r="A657" t="str">
            <v>0100-6409-073</v>
          </cell>
          <cell r="B657">
            <v>33.380000000000003</v>
          </cell>
          <cell r="C657">
            <v>0</v>
          </cell>
        </row>
        <row r="658">
          <cell r="A658" t="str">
            <v>0100-6421-014</v>
          </cell>
          <cell r="B658">
            <v>1972.04</v>
          </cell>
          <cell r="C658">
            <v>0</v>
          </cell>
        </row>
        <row r="659">
          <cell r="A659" t="str">
            <v>0100-6421-016</v>
          </cell>
          <cell r="B659">
            <v>16635.89</v>
          </cell>
          <cell r="C659">
            <v>0</v>
          </cell>
        </row>
        <row r="660">
          <cell r="A660" t="str">
            <v>0100-6421-056</v>
          </cell>
          <cell r="B660">
            <v>223.11</v>
          </cell>
          <cell r="C660">
            <v>0</v>
          </cell>
        </row>
        <row r="661">
          <cell r="A661" t="str">
            <v>0100-6423-001</v>
          </cell>
          <cell r="B661">
            <v>903.53</v>
          </cell>
          <cell r="C661">
            <v>0</v>
          </cell>
        </row>
        <row r="662">
          <cell r="A662" t="str">
            <v>0100-6423-014</v>
          </cell>
          <cell r="B662">
            <v>20491.439999999999</v>
          </cell>
          <cell r="C662">
            <v>4940.25</v>
          </cell>
        </row>
        <row r="663">
          <cell r="A663" t="str">
            <v>0100-6423-036</v>
          </cell>
          <cell r="B663">
            <v>1349.85</v>
          </cell>
          <cell r="C663">
            <v>0</v>
          </cell>
        </row>
        <row r="664">
          <cell r="A664" t="str">
            <v>0100-6423-051</v>
          </cell>
          <cell r="B664">
            <v>451.57</v>
          </cell>
          <cell r="C664">
            <v>564.07000000000005</v>
          </cell>
        </row>
        <row r="665">
          <cell r="A665" t="str">
            <v>0100-6423-055</v>
          </cell>
          <cell r="B665">
            <v>5295.41</v>
          </cell>
          <cell r="C665">
            <v>0</v>
          </cell>
        </row>
        <row r="666">
          <cell r="A666" t="str">
            <v>0100-6423-056</v>
          </cell>
          <cell r="B666">
            <v>657.74</v>
          </cell>
          <cell r="C666">
            <v>184.84</v>
          </cell>
        </row>
        <row r="667">
          <cell r="A667" t="str">
            <v>0100-6423-064</v>
          </cell>
          <cell r="B667">
            <v>898.14</v>
          </cell>
          <cell r="C667">
            <v>0</v>
          </cell>
        </row>
        <row r="668">
          <cell r="A668" t="str">
            <v>0100-6424-012</v>
          </cell>
          <cell r="B668">
            <v>638.64</v>
          </cell>
          <cell r="C668">
            <v>0</v>
          </cell>
        </row>
        <row r="669">
          <cell r="A669" t="str">
            <v>0100-6424-014</v>
          </cell>
          <cell r="B669">
            <v>464.22</v>
          </cell>
          <cell r="C669">
            <v>0</v>
          </cell>
        </row>
        <row r="670">
          <cell r="A670" t="str">
            <v>0100-6424-016</v>
          </cell>
          <cell r="B670">
            <v>464.68</v>
          </cell>
          <cell r="C670">
            <v>0</v>
          </cell>
        </row>
        <row r="671">
          <cell r="A671" t="str">
            <v>0100-6424-036</v>
          </cell>
          <cell r="B671">
            <v>1716.04</v>
          </cell>
          <cell r="C671">
            <v>261.62</v>
          </cell>
        </row>
        <row r="672">
          <cell r="A672" t="str">
            <v>0100-6424-051</v>
          </cell>
          <cell r="B672">
            <v>232.49</v>
          </cell>
          <cell r="C672">
            <v>0</v>
          </cell>
        </row>
        <row r="673">
          <cell r="A673" t="str">
            <v>0100-6424-085</v>
          </cell>
          <cell r="B673">
            <v>195</v>
          </cell>
          <cell r="C673">
            <v>0</v>
          </cell>
        </row>
        <row r="674">
          <cell r="A674" t="str">
            <v>0100-6429-003</v>
          </cell>
          <cell r="B674">
            <v>1287.6099999999999</v>
          </cell>
          <cell r="C674">
            <v>0</v>
          </cell>
        </row>
        <row r="675">
          <cell r="A675" t="str">
            <v>0100-6429-012</v>
          </cell>
          <cell r="B675">
            <v>3434.83</v>
          </cell>
          <cell r="C675">
            <v>0</v>
          </cell>
        </row>
        <row r="676">
          <cell r="A676" t="str">
            <v>0100-6429-033</v>
          </cell>
          <cell r="B676">
            <v>598.99</v>
          </cell>
          <cell r="C676">
            <v>0</v>
          </cell>
        </row>
        <row r="677">
          <cell r="A677" t="str">
            <v>0100-6429-034</v>
          </cell>
          <cell r="B677">
            <v>2286.13</v>
          </cell>
          <cell r="C677">
            <v>0</v>
          </cell>
        </row>
        <row r="678">
          <cell r="A678" t="str">
            <v>0100-6429-051</v>
          </cell>
          <cell r="B678">
            <v>7127.9</v>
          </cell>
          <cell r="C678">
            <v>0</v>
          </cell>
        </row>
        <row r="679">
          <cell r="A679" t="str">
            <v>0100-6429-055</v>
          </cell>
          <cell r="B679">
            <v>4575.2700000000004</v>
          </cell>
          <cell r="C679">
            <v>0</v>
          </cell>
        </row>
        <row r="680">
          <cell r="A680" t="str">
            <v>0100-6429-056</v>
          </cell>
          <cell r="B680">
            <v>20534.96</v>
          </cell>
          <cell r="C680">
            <v>0</v>
          </cell>
        </row>
        <row r="681">
          <cell r="A681" t="str">
            <v>0100-6429-064</v>
          </cell>
          <cell r="B681">
            <v>790.98</v>
          </cell>
          <cell r="C681">
            <v>0</v>
          </cell>
        </row>
        <row r="682">
          <cell r="A682" t="str">
            <v>0100-6429-085</v>
          </cell>
          <cell r="B682">
            <v>3000</v>
          </cell>
          <cell r="C682">
            <v>0</v>
          </cell>
        </row>
        <row r="683">
          <cell r="A683" t="str">
            <v>0100-6431-016</v>
          </cell>
          <cell r="B683">
            <v>88.03</v>
          </cell>
          <cell r="C683">
            <v>0</v>
          </cell>
        </row>
        <row r="684">
          <cell r="A684" t="str">
            <v>0100-6432-012</v>
          </cell>
          <cell r="B684">
            <v>70.040000000000006</v>
          </cell>
          <cell r="C684">
            <v>0</v>
          </cell>
        </row>
        <row r="685">
          <cell r="A685" t="str">
            <v>0100-6441-001</v>
          </cell>
          <cell r="B685">
            <v>373.46</v>
          </cell>
          <cell r="C685">
            <v>373.46</v>
          </cell>
        </row>
        <row r="686">
          <cell r="A686" t="str">
            <v>0100-6441-016</v>
          </cell>
          <cell r="B686">
            <v>4197.75</v>
          </cell>
          <cell r="C686">
            <v>0</v>
          </cell>
        </row>
        <row r="687">
          <cell r="A687" t="str">
            <v>0100-6441-036</v>
          </cell>
          <cell r="B687">
            <v>7516.68</v>
          </cell>
          <cell r="C687">
            <v>0</v>
          </cell>
        </row>
        <row r="688">
          <cell r="A688" t="str">
            <v>0100-6441-051</v>
          </cell>
          <cell r="B688">
            <v>1115.43</v>
          </cell>
          <cell r="C688">
            <v>0</v>
          </cell>
        </row>
        <row r="689">
          <cell r="A689" t="str">
            <v>0100-6441-074</v>
          </cell>
          <cell r="B689">
            <v>473.05</v>
          </cell>
          <cell r="C689">
            <v>94.65</v>
          </cell>
        </row>
        <row r="690">
          <cell r="A690" t="str">
            <v>0100-6441-085</v>
          </cell>
          <cell r="B690">
            <v>779.81</v>
          </cell>
          <cell r="C690">
            <v>346.4</v>
          </cell>
        </row>
        <row r="691">
          <cell r="A691" t="str">
            <v>0100-6451-012</v>
          </cell>
          <cell r="B691">
            <v>12.92</v>
          </cell>
          <cell r="C691">
            <v>0</v>
          </cell>
        </row>
        <row r="692">
          <cell r="A692" t="str">
            <v>0100-6451-016</v>
          </cell>
          <cell r="B692">
            <v>2000.88</v>
          </cell>
          <cell r="C692">
            <v>0</v>
          </cell>
        </row>
        <row r="693">
          <cell r="A693" t="str">
            <v>0100-6452-014</v>
          </cell>
          <cell r="B693">
            <v>9096.11</v>
          </cell>
          <cell r="C693">
            <v>8.5</v>
          </cell>
        </row>
        <row r="694">
          <cell r="A694" t="str">
            <v>0100-6452-016</v>
          </cell>
          <cell r="B694">
            <v>506.91</v>
          </cell>
          <cell r="C694">
            <v>0</v>
          </cell>
        </row>
        <row r="695">
          <cell r="A695" t="str">
            <v>0100-6452-033</v>
          </cell>
          <cell r="B695">
            <v>2.0499999999999998</v>
          </cell>
          <cell r="C695">
            <v>0</v>
          </cell>
        </row>
        <row r="696">
          <cell r="A696" t="str">
            <v>0100-6452-036</v>
          </cell>
          <cell r="B696">
            <v>5</v>
          </cell>
          <cell r="C696">
            <v>0</v>
          </cell>
        </row>
        <row r="697">
          <cell r="A697" t="str">
            <v>0100-6452-053</v>
          </cell>
          <cell r="B697">
            <v>89</v>
          </cell>
          <cell r="C697">
            <v>0</v>
          </cell>
        </row>
        <row r="698">
          <cell r="A698" t="str">
            <v>0100-6452-064</v>
          </cell>
          <cell r="B698">
            <v>13.02</v>
          </cell>
          <cell r="C698">
            <v>0</v>
          </cell>
        </row>
        <row r="699">
          <cell r="A699" t="str">
            <v>0100-6452-073</v>
          </cell>
          <cell r="B699">
            <v>4.4000000000000004</v>
          </cell>
          <cell r="C699">
            <v>0</v>
          </cell>
        </row>
        <row r="700">
          <cell r="A700" t="str">
            <v>0100-6452-074</v>
          </cell>
          <cell r="B700">
            <v>2.98</v>
          </cell>
          <cell r="C700">
            <v>0</v>
          </cell>
        </row>
        <row r="701">
          <cell r="A701" t="str">
            <v>0100-6452-085</v>
          </cell>
          <cell r="B701">
            <v>285.8</v>
          </cell>
          <cell r="C701">
            <v>0</v>
          </cell>
        </row>
        <row r="702">
          <cell r="A702" t="str">
            <v>0100-6453-001</v>
          </cell>
          <cell r="B702">
            <v>194.07</v>
          </cell>
          <cell r="C702">
            <v>23.53</v>
          </cell>
        </row>
        <row r="703">
          <cell r="A703" t="str">
            <v>0100-6453-003</v>
          </cell>
          <cell r="B703">
            <v>54.14</v>
          </cell>
          <cell r="C703">
            <v>19.010000000000002</v>
          </cell>
        </row>
        <row r="704">
          <cell r="A704" t="str">
            <v>0100-6453-012</v>
          </cell>
          <cell r="B704">
            <v>109.38</v>
          </cell>
          <cell r="C704">
            <v>0</v>
          </cell>
        </row>
        <row r="705">
          <cell r="A705" t="str">
            <v>0100-6453-013</v>
          </cell>
          <cell r="B705">
            <v>89.63</v>
          </cell>
          <cell r="C705">
            <v>72.709999999999994</v>
          </cell>
        </row>
        <row r="706">
          <cell r="A706" t="str">
            <v>0100-6453-014</v>
          </cell>
          <cell r="B706">
            <v>277.91000000000003</v>
          </cell>
          <cell r="C706">
            <v>0</v>
          </cell>
        </row>
        <row r="707">
          <cell r="A707" t="str">
            <v>0100-6453-016</v>
          </cell>
          <cell r="B707">
            <v>8859.8700000000008</v>
          </cell>
          <cell r="C707">
            <v>524.37</v>
          </cell>
        </row>
        <row r="708">
          <cell r="A708" t="str">
            <v>0100-6453-021</v>
          </cell>
          <cell r="B708">
            <v>0</v>
          </cell>
          <cell r="C708">
            <v>9.5</v>
          </cell>
        </row>
        <row r="709">
          <cell r="A709" t="str">
            <v>0100-6453-026</v>
          </cell>
          <cell r="B709">
            <v>77.97</v>
          </cell>
          <cell r="C709">
            <v>0</v>
          </cell>
        </row>
        <row r="710">
          <cell r="A710" t="str">
            <v>0100-6453-033</v>
          </cell>
          <cell r="B710">
            <v>160.57</v>
          </cell>
          <cell r="C710">
            <v>71.989999999999995</v>
          </cell>
        </row>
        <row r="711">
          <cell r="A711" t="str">
            <v>0100-6453-034</v>
          </cell>
          <cell r="B711">
            <v>24</v>
          </cell>
          <cell r="C711">
            <v>0</v>
          </cell>
        </row>
        <row r="712">
          <cell r="A712" t="str">
            <v>0100-6453-035</v>
          </cell>
          <cell r="B712">
            <v>29.26</v>
          </cell>
          <cell r="C712">
            <v>27.16</v>
          </cell>
        </row>
        <row r="713">
          <cell r="A713" t="str">
            <v>0100-6453-036</v>
          </cell>
          <cell r="B713">
            <v>1582.42</v>
          </cell>
          <cell r="C713">
            <v>58.83</v>
          </cell>
        </row>
        <row r="714">
          <cell r="A714" t="str">
            <v>0100-6453-042</v>
          </cell>
          <cell r="B714">
            <v>4.32</v>
          </cell>
          <cell r="C714">
            <v>10.02</v>
          </cell>
        </row>
        <row r="715">
          <cell r="A715" t="str">
            <v>0100-6453-048</v>
          </cell>
          <cell r="B715">
            <v>139.4</v>
          </cell>
          <cell r="C715">
            <v>102</v>
          </cell>
        </row>
        <row r="716">
          <cell r="A716" t="str">
            <v>0100-6453-051</v>
          </cell>
          <cell r="B716">
            <v>161.54</v>
          </cell>
          <cell r="C716">
            <v>29.87</v>
          </cell>
        </row>
        <row r="717">
          <cell r="A717" t="str">
            <v>0100-6453-053</v>
          </cell>
          <cell r="B717">
            <v>6.45</v>
          </cell>
          <cell r="C717">
            <v>5.95</v>
          </cell>
        </row>
        <row r="718">
          <cell r="A718" t="str">
            <v>0100-6453-055</v>
          </cell>
          <cell r="B718">
            <v>522.83000000000004</v>
          </cell>
          <cell r="C718">
            <v>192.25</v>
          </cell>
        </row>
        <row r="719">
          <cell r="A719" t="str">
            <v>0100-6453-056</v>
          </cell>
          <cell r="B719">
            <v>38.99</v>
          </cell>
          <cell r="C719">
            <v>5.52</v>
          </cell>
        </row>
        <row r="720">
          <cell r="A720" t="str">
            <v>0100-6453-057</v>
          </cell>
          <cell r="B720">
            <v>78.56</v>
          </cell>
          <cell r="C720">
            <v>11.97</v>
          </cell>
        </row>
        <row r="721">
          <cell r="A721" t="str">
            <v>0100-6453-064</v>
          </cell>
          <cell r="B721">
            <v>84.92</v>
          </cell>
          <cell r="C721">
            <v>400</v>
          </cell>
        </row>
        <row r="722">
          <cell r="A722" t="str">
            <v>0100-6453-065</v>
          </cell>
          <cell r="B722">
            <v>0</v>
          </cell>
          <cell r="C722">
            <v>6.95</v>
          </cell>
        </row>
        <row r="723">
          <cell r="A723" t="str">
            <v>0100-6453-073</v>
          </cell>
          <cell r="B723">
            <v>4154.18</v>
          </cell>
          <cell r="C723">
            <v>0.01</v>
          </cell>
        </row>
        <row r="724">
          <cell r="A724" t="str">
            <v>0100-6453-074</v>
          </cell>
          <cell r="B724">
            <v>882.21</v>
          </cell>
          <cell r="C724">
            <v>0</v>
          </cell>
        </row>
        <row r="725">
          <cell r="A725" t="str">
            <v>0100-6453-085</v>
          </cell>
          <cell r="B725">
            <v>2287.39</v>
          </cell>
          <cell r="C725">
            <v>3.02</v>
          </cell>
        </row>
        <row r="726">
          <cell r="A726" t="str">
            <v>0100-6453-086</v>
          </cell>
          <cell r="B726">
            <v>27.37</v>
          </cell>
          <cell r="C726">
            <v>0</v>
          </cell>
        </row>
        <row r="727">
          <cell r="A727" t="str">
            <v>0100-6454-001</v>
          </cell>
          <cell r="B727">
            <v>734.12</v>
          </cell>
          <cell r="C727">
            <v>13.75</v>
          </cell>
        </row>
        <row r="728">
          <cell r="A728" t="str">
            <v>0100-6454-003</v>
          </cell>
          <cell r="B728">
            <v>160.5</v>
          </cell>
          <cell r="C728">
            <v>0</v>
          </cell>
        </row>
        <row r="729">
          <cell r="A729" t="str">
            <v>0100-6454-012</v>
          </cell>
          <cell r="B729">
            <v>2361.14</v>
          </cell>
          <cell r="C729">
            <v>0</v>
          </cell>
        </row>
        <row r="730">
          <cell r="A730" t="str">
            <v>0100-6454-013</v>
          </cell>
          <cell r="B730">
            <v>275.26</v>
          </cell>
          <cell r="C730">
            <v>0</v>
          </cell>
        </row>
        <row r="731">
          <cell r="A731" t="str">
            <v>0100-6454-016</v>
          </cell>
          <cell r="B731">
            <v>6167.77</v>
          </cell>
          <cell r="C731">
            <v>30.75</v>
          </cell>
        </row>
        <row r="732">
          <cell r="A732" t="str">
            <v>0100-6454-026</v>
          </cell>
          <cell r="B732">
            <v>57.25</v>
          </cell>
          <cell r="C732">
            <v>0</v>
          </cell>
        </row>
        <row r="733">
          <cell r="A733" t="str">
            <v>0100-6454-033</v>
          </cell>
          <cell r="B733">
            <v>93.95</v>
          </cell>
          <cell r="C733">
            <v>0</v>
          </cell>
        </row>
        <row r="734">
          <cell r="A734" t="str">
            <v>0100-6454-034</v>
          </cell>
          <cell r="B734">
            <v>43.25</v>
          </cell>
          <cell r="C734">
            <v>0</v>
          </cell>
        </row>
        <row r="735">
          <cell r="A735" t="str">
            <v>0100-6454-035</v>
          </cell>
          <cell r="B735">
            <v>12</v>
          </cell>
          <cell r="C735">
            <v>0</v>
          </cell>
        </row>
        <row r="736">
          <cell r="A736" t="str">
            <v>0100-6454-036</v>
          </cell>
          <cell r="B736">
            <v>852.61</v>
          </cell>
          <cell r="C736">
            <v>43.25</v>
          </cell>
        </row>
        <row r="737">
          <cell r="A737" t="str">
            <v>0100-6454-042</v>
          </cell>
          <cell r="B737">
            <v>68.400000000000006</v>
          </cell>
          <cell r="C737">
            <v>0</v>
          </cell>
        </row>
        <row r="738">
          <cell r="A738" t="str">
            <v>0100-6454-048</v>
          </cell>
          <cell r="B738">
            <v>43.25</v>
          </cell>
          <cell r="C738">
            <v>28.25</v>
          </cell>
        </row>
        <row r="739">
          <cell r="A739" t="str">
            <v>0100-6454-051</v>
          </cell>
          <cell r="B739">
            <v>79.25</v>
          </cell>
          <cell r="C739">
            <v>94.25</v>
          </cell>
        </row>
        <row r="740">
          <cell r="A740" t="str">
            <v>0100-6454-053</v>
          </cell>
          <cell r="B740">
            <v>34.200000000000003</v>
          </cell>
          <cell r="C740">
            <v>13.25</v>
          </cell>
        </row>
        <row r="741">
          <cell r="A741" t="str">
            <v>0100-6454-055</v>
          </cell>
          <cell r="B741">
            <v>220.62</v>
          </cell>
          <cell r="C741">
            <v>95.8</v>
          </cell>
        </row>
        <row r="742">
          <cell r="A742" t="str">
            <v>0100-6454-064</v>
          </cell>
          <cell r="B742">
            <v>14.25</v>
          </cell>
          <cell r="C742">
            <v>0</v>
          </cell>
        </row>
        <row r="743">
          <cell r="A743" t="str">
            <v>0100-6454-067</v>
          </cell>
          <cell r="B743">
            <v>39.29</v>
          </cell>
          <cell r="C743">
            <v>0</v>
          </cell>
        </row>
        <row r="744">
          <cell r="A744" t="str">
            <v>0100-6454-073</v>
          </cell>
          <cell r="B744">
            <v>1418.23</v>
          </cell>
          <cell r="C744">
            <v>0</v>
          </cell>
        </row>
        <row r="745">
          <cell r="A745" t="str">
            <v>0100-6454-074</v>
          </cell>
          <cell r="B745">
            <v>58.75</v>
          </cell>
          <cell r="C745">
            <v>0</v>
          </cell>
        </row>
        <row r="746">
          <cell r="A746" t="str">
            <v>0100-6454-075</v>
          </cell>
          <cell r="B746">
            <v>0</v>
          </cell>
          <cell r="C746">
            <v>14.25</v>
          </cell>
        </row>
        <row r="747">
          <cell r="A747" t="str">
            <v>0100-6454-085</v>
          </cell>
          <cell r="B747">
            <v>2751.23</v>
          </cell>
          <cell r="C747">
            <v>0</v>
          </cell>
        </row>
        <row r="748">
          <cell r="A748" t="str">
            <v>0100-6455-016</v>
          </cell>
          <cell r="B748">
            <v>274.04000000000002</v>
          </cell>
          <cell r="C748">
            <v>18237.669999999998</v>
          </cell>
        </row>
        <row r="749">
          <cell r="A749" t="str">
            <v>0100-6461-001</v>
          </cell>
          <cell r="B749">
            <v>312.77999999999997</v>
          </cell>
          <cell r="C749">
            <v>0</v>
          </cell>
        </row>
        <row r="750">
          <cell r="A750" t="str">
            <v>0100-6461-003</v>
          </cell>
          <cell r="B750">
            <v>1558.74</v>
          </cell>
          <cell r="C750">
            <v>0</v>
          </cell>
        </row>
        <row r="751">
          <cell r="A751" t="str">
            <v>0100-6461-012</v>
          </cell>
          <cell r="B751">
            <v>19372.18</v>
          </cell>
          <cell r="C751">
            <v>0</v>
          </cell>
        </row>
        <row r="752">
          <cell r="A752" t="str">
            <v>0100-6461-013</v>
          </cell>
          <cell r="B752">
            <v>0</v>
          </cell>
          <cell r="C752">
            <v>0</v>
          </cell>
        </row>
        <row r="753">
          <cell r="A753" t="str">
            <v>0100-6461-014</v>
          </cell>
          <cell r="B753">
            <v>28535.53</v>
          </cell>
          <cell r="C753">
            <v>0.1</v>
          </cell>
        </row>
        <row r="754">
          <cell r="A754" t="str">
            <v>0100-6461-016</v>
          </cell>
          <cell r="B754">
            <v>1915.11</v>
          </cell>
          <cell r="C754">
            <v>0</v>
          </cell>
        </row>
        <row r="755">
          <cell r="A755" t="str">
            <v>0100-6461-026</v>
          </cell>
          <cell r="B755">
            <v>1740.36</v>
          </cell>
          <cell r="C755">
            <v>0</v>
          </cell>
        </row>
        <row r="756">
          <cell r="A756" t="str">
            <v>0100-6461-032</v>
          </cell>
          <cell r="B756">
            <v>0</v>
          </cell>
          <cell r="C756">
            <v>0</v>
          </cell>
        </row>
        <row r="757">
          <cell r="A757" t="str">
            <v>0100-6461-033</v>
          </cell>
          <cell r="B757">
            <v>36228.080000000002</v>
          </cell>
          <cell r="C757">
            <v>0</v>
          </cell>
        </row>
        <row r="758">
          <cell r="A758" t="str">
            <v>0100-6461-034</v>
          </cell>
          <cell r="B758">
            <v>9148.8700000000008</v>
          </cell>
          <cell r="C758">
            <v>0</v>
          </cell>
        </row>
        <row r="759">
          <cell r="A759" t="str">
            <v>0100-6461-035</v>
          </cell>
          <cell r="B759">
            <v>576.08000000000004</v>
          </cell>
          <cell r="C759">
            <v>0</v>
          </cell>
        </row>
        <row r="760">
          <cell r="A760" t="str">
            <v>0100-6461-036</v>
          </cell>
          <cell r="B760">
            <v>43303.81</v>
          </cell>
          <cell r="C760">
            <v>0</v>
          </cell>
        </row>
        <row r="761">
          <cell r="A761" t="str">
            <v>0100-6461-037</v>
          </cell>
          <cell r="B761">
            <v>0</v>
          </cell>
          <cell r="C761">
            <v>0</v>
          </cell>
        </row>
        <row r="762">
          <cell r="A762" t="str">
            <v>0100-6461-042</v>
          </cell>
          <cell r="B762">
            <v>59.42</v>
          </cell>
          <cell r="C762">
            <v>0</v>
          </cell>
        </row>
        <row r="763">
          <cell r="A763" t="str">
            <v>0100-6461-046</v>
          </cell>
          <cell r="B763">
            <v>0</v>
          </cell>
          <cell r="C763">
            <v>0</v>
          </cell>
        </row>
        <row r="764">
          <cell r="A764" t="str">
            <v>0100-6461-048</v>
          </cell>
          <cell r="B764">
            <v>4342.79</v>
          </cell>
          <cell r="C764">
            <v>0</v>
          </cell>
        </row>
        <row r="765">
          <cell r="A765" t="str">
            <v>0100-6461-049</v>
          </cell>
          <cell r="B765">
            <v>0</v>
          </cell>
          <cell r="C765">
            <v>0</v>
          </cell>
        </row>
        <row r="766">
          <cell r="A766" t="str">
            <v>0100-6461-051</v>
          </cell>
          <cell r="B766">
            <v>3675.21</v>
          </cell>
          <cell r="C766">
            <v>0</v>
          </cell>
        </row>
        <row r="767">
          <cell r="A767" t="str">
            <v>0100-6461-053</v>
          </cell>
          <cell r="B767">
            <v>3706.45</v>
          </cell>
          <cell r="C767">
            <v>0</v>
          </cell>
        </row>
        <row r="768">
          <cell r="A768" t="str">
            <v>0100-6461-055</v>
          </cell>
          <cell r="B768">
            <v>25415.63</v>
          </cell>
          <cell r="C768">
            <v>232.45</v>
          </cell>
        </row>
        <row r="769">
          <cell r="A769" t="str">
            <v>0100-6461-056</v>
          </cell>
          <cell r="B769">
            <v>44700.36</v>
          </cell>
          <cell r="C769">
            <v>0</v>
          </cell>
        </row>
        <row r="770">
          <cell r="A770" t="str">
            <v>0100-6461-057</v>
          </cell>
          <cell r="B770">
            <v>11654.08</v>
          </cell>
          <cell r="C770">
            <v>0</v>
          </cell>
        </row>
        <row r="771">
          <cell r="A771" t="str">
            <v>0100-6461-064</v>
          </cell>
          <cell r="B771">
            <v>9790.57</v>
          </cell>
          <cell r="C771">
            <v>0</v>
          </cell>
        </row>
        <row r="772">
          <cell r="A772" t="str">
            <v>0100-6461-067</v>
          </cell>
          <cell r="B772">
            <v>0</v>
          </cell>
          <cell r="C772">
            <v>0</v>
          </cell>
        </row>
        <row r="773">
          <cell r="A773" t="str">
            <v>0100-6461-070</v>
          </cell>
          <cell r="B773">
            <v>0</v>
          </cell>
          <cell r="C773">
            <v>0</v>
          </cell>
        </row>
        <row r="774">
          <cell r="A774" t="str">
            <v>0100-6461-073</v>
          </cell>
          <cell r="B774">
            <v>9745.2900000000009</v>
          </cell>
          <cell r="C774">
            <v>0</v>
          </cell>
        </row>
        <row r="775">
          <cell r="A775" t="str">
            <v>0100-6461-075</v>
          </cell>
          <cell r="B775">
            <v>0</v>
          </cell>
          <cell r="C775">
            <v>0</v>
          </cell>
        </row>
        <row r="776">
          <cell r="A776" t="str">
            <v>0100-6461-085</v>
          </cell>
          <cell r="B776">
            <v>26605.87</v>
          </cell>
          <cell r="C776">
            <v>0</v>
          </cell>
        </row>
        <row r="777">
          <cell r="A777" t="str">
            <v>0100-6461-086</v>
          </cell>
          <cell r="B777">
            <v>643.1</v>
          </cell>
          <cell r="C777">
            <v>0</v>
          </cell>
        </row>
        <row r="778">
          <cell r="A778" t="str">
            <v>0100-6471-003</v>
          </cell>
          <cell r="B778">
            <v>133.72999999999999</v>
          </cell>
          <cell r="C778">
            <v>0</v>
          </cell>
        </row>
        <row r="779">
          <cell r="A779" t="str">
            <v>0100-6471-012</v>
          </cell>
          <cell r="B779">
            <v>625.16999999999996</v>
          </cell>
          <cell r="C779">
            <v>0</v>
          </cell>
        </row>
        <row r="780">
          <cell r="A780" t="str">
            <v>0100-6471-013</v>
          </cell>
          <cell r="B780">
            <v>96.98</v>
          </cell>
          <cell r="C780">
            <v>0</v>
          </cell>
        </row>
        <row r="781">
          <cell r="A781" t="str">
            <v>0100-6471-014</v>
          </cell>
          <cell r="B781">
            <v>39.78</v>
          </cell>
          <cell r="C781">
            <v>0</v>
          </cell>
        </row>
        <row r="782">
          <cell r="A782" t="str">
            <v>0100-6471-016</v>
          </cell>
          <cell r="B782">
            <v>6.82</v>
          </cell>
          <cell r="C782">
            <v>0</v>
          </cell>
        </row>
        <row r="783">
          <cell r="A783" t="str">
            <v>0100-6471-021</v>
          </cell>
          <cell r="B783">
            <v>32.31</v>
          </cell>
          <cell r="C783">
            <v>0</v>
          </cell>
        </row>
        <row r="784">
          <cell r="A784" t="str">
            <v>0100-6471-026</v>
          </cell>
          <cell r="B784">
            <v>256.89999999999998</v>
          </cell>
          <cell r="C784">
            <v>0</v>
          </cell>
        </row>
        <row r="785">
          <cell r="A785" t="str">
            <v>0100-6471-033</v>
          </cell>
          <cell r="B785">
            <v>2472.39</v>
          </cell>
          <cell r="C785">
            <v>1450</v>
          </cell>
        </row>
        <row r="786">
          <cell r="A786" t="str">
            <v>0100-6471-034</v>
          </cell>
          <cell r="B786">
            <v>693.63</v>
          </cell>
          <cell r="C786">
            <v>96.93</v>
          </cell>
        </row>
        <row r="787">
          <cell r="A787" t="str">
            <v>0100-6471-035</v>
          </cell>
          <cell r="B787">
            <v>382.56</v>
          </cell>
          <cell r="C787">
            <v>0</v>
          </cell>
        </row>
        <row r="788">
          <cell r="A788" t="str">
            <v>0100-6471-036</v>
          </cell>
          <cell r="B788">
            <v>4953.95</v>
          </cell>
          <cell r="C788">
            <v>259.60000000000002</v>
          </cell>
        </row>
        <row r="789">
          <cell r="A789" t="str">
            <v>0100-6471-046</v>
          </cell>
          <cell r="B789">
            <v>73.489999999999995</v>
          </cell>
          <cell r="C789">
            <v>0</v>
          </cell>
        </row>
        <row r="790">
          <cell r="A790" t="str">
            <v>0100-6471-048</v>
          </cell>
          <cell r="B790">
            <v>1624.31</v>
          </cell>
          <cell r="C790">
            <v>0</v>
          </cell>
        </row>
        <row r="791">
          <cell r="A791" t="str">
            <v>0100-6471-053</v>
          </cell>
          <cell r="B791">
            <v>21.54</v>
          </cell>
          <cell r="C791">
            <v>0</v>
          </cell>
        </row>
        <row r="792">
          <cell r="A792" t="str">
            <v>0100-6471-055</v>
          </cell>
          <cell r="B792">
            <v>5967.32</v>
          </cell>
          <cell r="C792">
            <v>268.3</v>
          </cell>
        </row>
        <row r="793">
          <cell r="A793" t="str">
            <v>0100-6471-056</v>
          </cell>
          <cell r="B793">
            <v>514.13</v>
          </cell>
          <cell r="C793">
            <v>0</v>
          </cell>
        </row>
        <row r="794">
          <cell r="A794" t="str">
            <v>0100-6471-057</v>
          </cell>
          <cell r="B794">
            <v>2461.83</v>
          </cell>
          <cell r="C794">
            <v>48.49</v>
          </cell>
        </row>
        <row r="795">
          <cell r="A795" t="str">
            <v>0100-6471-064</v>
          </cell>
          <cell r="B795">
            <v>135</v>
          </cell>
          <cell r="C795">
            <v>0</v>
          </cell>
        </row>
        <row r="796">
          <cell r="A796" t="str">
            <v>0100-6471-073</v>
          </cell>
          <cell r="B796">
            <v>2919.9</v>
          </cell>
          <cell r="C796">
            <v>0</v>
          </cell>
        </row>
        <row r="797">
          <cell r="A797" t="str">
            <v>0100-6471-074</v>
          </cell>
          <cell r="B797">
            <v>171.85</v>
          </cell>
          <cell r="C797">
            <v>0</v>
          </cell>
        </row>
        <row r="798">
          <cell r="A798" t="str">
            <v>0100-6471-085</v>
          </cell>
          <cell r="B798">
            <v>1581.94</v>
          </cell>
          <cell r="C798">
            <v>0</v>
          </cell>
        </row>
        <row r="799">
          <cell r="A799" t="str">
            <v>0100-6472-001</v>
          </cell>
          <cell r="B799">
            <v>55.14</v>
          </cell>
          <cell r="C799">
            <v>0</v>
          </cell>
        </row>
        <row r="800">
          <cell r="A800" t="str">
            <v>0100-6472-033</v>
          </cell>
          <cell r="B800">
            <v>1181.57</v>
          </cell>
          <cell r="C800">
            <v>0</v>
          </cell>
        </row>
        <row r="801">
          <cell r="A801" t="str">
            <v>0100-6472-034</v>
          </cell>
          <cell r="B801">
            <v>2775.3</v>
          </cell>
          <cell r="C801">
            <v>2385</v>
          </cell>
        </row>
        <row r="802">
          <cell r="A802" t="str">
            <v>0100-6472-035</v>
          </cell>
          <cell r="B802">
            <v>280.2</v>
          </cell>
          <cell r="C802">
            <v>0</v>
          </cell>
        </row>
        <row r="803">
          <cell r="A803" t="str">
            <v>0100-6472-036</v>
          </cell>
          <cell r="B803">
            <v>1156.1500000000001</v>
          </cell>
          <cell r="C803">
            <v>0</v>
          </cell>
        </row>
        <row r="804">
          <cell r="A804" t="str">
            <v>0100-6472-051</v>
          </cell>
          <cell r="B804">
            <v>835.2</v>
          </cell>
          <cell r="C804">
            <v>0</v>
          </cell>
        </row>
        <row r="805">
          <cell r="A805" t="str">
            <v>0100-6472-053</v>
          </cell>
          <cell r="B805">
            <v>1069.31</v>
          </cell>
          <cell r="C805">
            <v>0</v>
          </cell>
        </row>
        <row r="806">
          <cell r="A806" t="str">
            <v>0100-6472-055</v>
          </cell>
          <cell r="B806">
            <v>5066.45</v>
          </cell>
          <cell r="C806">
            <v>0</v>
          </cell>
        </row>
        <row r="807">
          <cell r="A807" t="str">
            <v>0100-6472-056</v>
          </cell>
          <cell r="B807">
            <v>509.76</v>
          </cell>
          <cell r="C807">
            <v>0</v>
          </cell>
        </row>
        <row r="808">
          <cell r="A808" t="str">
            <v>0100-6472-057</v>
          </cell>
          <cell r="B808">
            <v>61.92</v>
          </cell>
          <cell r="C808">
            <v>0</v>
          </cell>
        </row>
        <row r="809">
          <cell r="A809" t="str">
            <v>0100-6472-085</v>
          </cell>
          <cell r="B809">
            <v>208.7</v>
          </cell>
          <cell r="C809">
            <v>0</v>
          </cell>
        </row>
        <row r="810">
          <cell r="A810" t="str">
            <v>0100-6491-048</v>
          </cell>
          <cell r="B810">
            <v>700</v>
          </cell>
          <cell r="C810">
            <v>0</v>
          </cell>
        </row>
        <row r="811">
          <cell r="A811" t="str">
            <v>0100-6492-001</v>
          </cell>
          <cell r="B811">
            <v>291.99</v>
          </cell>
          <cell r="C811">
            <v>0</v>
          </cell>
        </row>
        <row r="812">
          <cell r="A812" t="str">
            <v>0100-6492-003</v>
          </cell>
          <cell r="B812">
            <v>12150.3</v>
          </cell>
          <cell r="C812">
            <v>0</v>
          </cell>
        </row>
        <row r="813">
          <cell r="A813" t="str">
            <v>0100-6492-012</v>
          </cell>
          <cell r="B813">
            <v>278.64999999999998</v>
          </cell>
          <cell r="C813">
            <v>0</v>
          </cell>
        </row>
        <row r="814">
          <cell r="A814" t="str">
            <v>0100-6492-014</v>
          </cell>
          <cell r="B814">
            <v>75</v>
          </cell>
          <cell r="C814">
            <v>0</v>
          </cell>
        </row>
        <row r="815">
          <cell r="A815" t="str">
            <v>0100-6492-026</v>
          </cell>
          <cell r="B815">
            <v>125</v>
          </cell>
          <cell r="C815">
            <v>0</v>
          </cell>
        </row>
        <row r="816">
          <cell r="A816" t="str">
            <v>0100-6492-033</v>
          </cell>
          <cell r="B816">
            <v>24.94</v>
          </cell>
          <cell r="C816">
            <v>0</v>
          </cell>
        </row>
        <row r="817">
          <cell r="A817" t="str">
            <v>0100-6492-034</v>
          </cell>
          <cell r="B817">
            <v>452.31</v>
          </cell>
          <cell r="C817">
            <v>0</v>
          </cell>
        </row>
        <row r="818">
          <cell r="A818" t="str">
            <v>0100-6492-036</v>
          </cell>
          <cell r="B818">
            <v>227.85</v>
          </cell>
          <cell r="C818">
            <v>0</v>
          </cell>
        </row>
        <row r="819">
          <cell r="A819" t="str">
            <v>0100-6492-051</v>
          </cell>
          <cell r="B819">
            <v>1741.07</v>
          </cell>
          <cell r="C819">
            <v>0</v>
          </cell>
        </row>
        <row r="820">
          <cell r="A820" t="str">
            <v>0100-6492-053</v>
          </cell>
          <cell r="B820">
            <v>0</v>
          </cell>
          <cell r="C820">
            <v>15</v>
          </cell>
        </row>
        <row r="821">
          <cell r="A821" t="str">
            <v>0100-6492-055</v>
          </cell>
          <cell r="B821">
            <v>194.22</v>
          </cell>
          <cell r="C821">
            <v>0</v>
          </cell>
        </row>
        <row r="822">
          <cell r="A822" t="str">
            <v>0100-6492-056</v>
          </cell>
          <cell r="B822">
            <v>327.17</v>
          </cell>
          <cell r="C822">
            <v>0</v>
          </cell>
        </row>
        <row r="823">
          <cell r="A823" t="str">
            <v>0100-6492-064</v>
          </cell>
          <cell r="B823">
            <v>194.84</v>
          </cell>
          <cell r="C823">
            <v>0</v>
          </cell>
        </row>
        <row r="824">
          <cell r="A824" t="str">
            <v>0100-6492-073</v>
          </cell>
          <cell r="B824">
            <v>1761.35</v>
          </cell>
          <cell r="C824">
            <v>130</v>
          </cell>
        </row>
        <row r="825">
          <cell r="A825" t="str">
            <v>0100-6492-085</v>
          </cell>
          <cell r="B825">
            <v>10228.5</v>
          </cell>
          <cell r="C825">
            <v>0</v>
          </cell>
        </row>
        <row r="826">
          <cell r="A826" t="str">
            <v>0100-6493-001</v>
          </cell>
          <cell r="B826">
            <v>7074.37</v>
          </cell>
          <cell r="C826">
            <v>471.04</v>
          </cell>
        </row>
        <row r="827">
          <cell r="A827" t="str">
            <v>0100-6494-003</v>
          </cell>
          <cell r="B827">
            <v>652.78</v>
          </cell>
          <cell r="C827">
            <v>11.67</v>
          </cell>
        </row>
        <row r="828">
          <cell r="A828" t="str">
            <v>0100-6494-012</v>
          </cell>
          <cell r="B828">
            <v>29155.79</v>
          </cell>
          <cell r="C828">
            <v>0</v>
          </cell>
        </row>
        <row r="829">
          <cell r="A829" t="str">
            <v>0100-6494-014</v>
          </cell>
          <cell r="B829">
            <v>131761.9</v>
          </cell>
          <cell r="C829">
            <v>476.34</v>
          </cell>
        </row>
        <row r="830">
          <cell r="A830" t="str">
            <v>0100-6494-016</v>
          </cell>
          <cell r="B830">
            <v>0</v>
          </cell>
          <cell r="C830">
            <v>3167.71</v>
          </cell>
        </row>
        <row r="831">
          <cell r="A831" t="str">
            <v>0100-6494-026</v>
          </cell>
          <cell r="B831">
            <v>40</v>
          </cell>
          <cell r="C831">
            <v>0</v>
          </cell>
        </row>
        <row r="832">
          <cell r="A832" t="str">
            <v>0100-6494-036</v>
          </cell>
          <cell r="B832">
            <v>30</v>
          </cell>
          <cell r="C832">
            <v>0</v>
          </cell>
        </row>
        <row r="833">
          <cell r="A833" t="str">
            <v>0100-6494-051</v>
          </cell>
          <cell r="B833">
            <v>53.88</v>
          </cell>
          <cell r="C833">
            <v>0</v>
          </cell>
        </row>
        <row r="834">
          <cell r="A834" t="str">
            <v>0100-6501-053</v>
          </cell>
          <cell r="B834">
            <v>3111.87</v>
          </cell>
          <cell r="C834">
            <v>0</v>
          </cell>
        </row>
        <row r="835">
          <cell r="A835" t="str">
            <v>0100-6502-053</v>
          </cell>
          <cell r="B835">
            <v>1173.6099999999999</v>
          </cell>
          <cell r="C835">
            <v>0</v>
          </cell>
        </row>
        <row r="836">
          <cell r="A836" t="str">
            <v>0100-6502-073</v>
          </cell>
          <cell r="B836">
            <v>588.41</v>
          </cell>
          <cell r="C836">
            <v>0</v>
          </cell>
        </row>
        <row r="837">
          <cell r="A837" t="str">
            <v>0100-6511-053</v>
          </cell>
          <cell r="B837">
            <v>2000</v>
          </cell>
          <cell r="C837">
            <v>0</v>
          </cell>
        </row>
        <row r="838">
          <cell r="A838" t="str">
            <v>0100-6521-053</v>
          </cell>
          <cell r="B838">
            <v>9206.35</v>
          </cell>
          <cell r="C838">
            <v>0</v>
          </cell>
        </row>
        <row r="839">
          <cell r="A839" t="str">
            <v>0100-6522-053</v>
          </cell>
          <cell r="B839">
            <v>5628.2</v>
          </cell>
          <cell r="C839">
            <v>0</v>
          </cell>
        </row>
        <row r="840">
          <cell r="A840" t="str">
            <v>0100-6523-053</v>
          </cell>
          <cell r="B840">
            <v>4290.1499999999996</v>
          </cell>
          <cell r="C840">
            <v>0</v>
          </cell>
        </row>
        <row r="841">
          <cell r="A841" t="str">
            <v>0100-6531-073</v>
          </cell>
          <cell r="B841">
            <v>8000</v>
          </cell>
          <cell r="C841">
            <v>0</v>
          </cell>
        </row>
        <row r="842">
          <cell r="A842" t="str">
            <v>0100-6541-053</v>
          </cell>
          <cell r="B842">
            <v>0</v>
          </cell>
          <cell r="C842">
            <v>1000</v>
          </cell>
        </row>
        <row r="843">
          <cell r="A843" t="str">
            <v>0100-6551-053</v>
          </cell>
          <cell r="B843">
            <v>4523.33</v>
          </cell>
          <cell r="C843">
            <v>0</v>
          </cell>
        </row>
        <row r="844">
          <cell r="A844" t="str">
            <v>0100-6551-073</v>
          </cell>
          <cell r="B844">
            <v>436.39</v>
          </cell>
          <cell r="C844">
            <v>0</v>
          </cell>
        </row>
        <row r="845">
          <cell r="A845" t="str">
            <v>0100-6552-014</v>
          </cell>
          <cell r="B845">
            <v>70</v>
          </cell>
          <cell r="C845">
            <v>0</v>
          </cell>
        </row>
        <row r="846">
          <cell r="A846" t="str">
            <v>0100-6552-053</v>
          </cell>
          <cell r="B846">
            <v>11521.17</v>
          </cell>
          <cell r="C846">
            <v>0</v>
          </cell>
        </row>
        <row r="847">
          <cell r="A847" t="str">
            <v>0100-6552-073</v>
          </cell>
          <cell r="B847">
            <v>1194.3499999999999</v>
          </cell>
          <cell r="C847">
            <v>0</v>
          </cell>
        </row>
        <row r="848">
          <cell r="A848" t="str">
            <v>0100-6599-053</v>
          </cell>
          <cell r="B848">
            <v>3335.44</v>
          </cell>
          <cell r="C848">
            <v>0</v>
          </cell>
        </row>
        <row r="849">
          <cell r="A849" t="str">
            <v>0100-6599-073</v>
          </cell>
          <cell r="B849">
            <v>150</v>
          </cell>
          <cell r="C849">
            <v>0</v>
          </cell>
        </row>
        <row r="850">
          <cell r="A850" t="str">
            <v>0100-6599-085</v>
          </cell>
          <cell r="B850">
            <v>791.1</v>
          </cell>
          <cell r="C850">
            <v>0</v>
          </cell>
        </row>
        <row r="851">
          <cell r="A851" t="str">
            <v>0100-6601-013</v>
          </cell>
          <cell r="B851">
            <v>0</v>
          </cell>
          <cell r="C851">
            <v>0</v>
          </cell>
        </row>
        <row r="852">
          <cell r="A852" t="str">
            <v>0100-6602-012</v>
          </cell>
          <cell r="B852">
            <v>72</v>
          </cell>
          <cell r="C852">
            <v>0</v>
          </cell>
        </row>
        <row r="853">
          <cell r="A853" t="str">
            <v>0100-6602-042</v>
          </cell>
          <cell r="B853">
            <v>108</v>
          </cell>
          <cell r="C853">
            <v>0</v>
          </cell>
        </row>
        <row r="854">
          <cell r="A854" t="str">
            <v>0100-6602-085</v>
          </cell>
          <cell r="B854">
            <v>2833.23</v>
          </cell>
          <cell r="C854">
            <v>0</v>
          </cell>
        </row>
        <row r="855">
          <cell r="A855" t="str">
            <v>0100-6603-012</v>
          </cell>
          <cell r="B855">
            <v>71.5</v>
          </cell>
          <cell r="C855">
            <v>165.12</v>
          </cell>
        </row>
        <row r="856">
          <cell r="A856" t="str">
            <v>0100-6641-012</v>
          </cell>
          <cell r="B856">
            <v>13830.48</v>
          </cell>
          <cell r="C856">
            <v>0</v>
          </cell>
        </row>
        <row r="857">
          <cell r="A857" t="str">
            <v>0100-6641-055</v>
          </cell>
          <cell r="B857">
            <v>4453.87</v>
          </cell>
          <cell r="C857">
            <v>0</v>
          </cell>
        </row>
        <row r="858">
          <cell r="A858" t="str">
            <v>0100-6641-073</v>
          </cell>
          <cell r="B858">
            <v>8739.07</v>
          </cell>
          <cell r="C858">
            <v>0</v>
          </cell>
        </row>
        <row r="859">
          <cell r="A859" t="str">
            <v>0100-6641-085</v>
          </cell>
          <cell r="B859">
            <v>16806.71</v>
          </cell>
          <cell r="C859">
            <v>0</v>
          </cell>
        </row>
        <row r="860">
          <cell r="A860" t="str">
            <v>0100-6642-012</v>
          </cell>
          <cell r="B860">
            <v>39705.269999999997</v>
          </cell>
          <cell r="C860">
            <v>0</v>
          </cell>
        </row>
        <row r="861">
          <cell r="A861" t="str">
            <v>0100-6661-001</v>
          </cell>
          <cell r="B861">
            <v>21360.75</v>
          </cell>
          <cell r="C861">
            <v>3038.87</v>
          </cell>
        </row>
        <row r="862">
          <cell r="A862" t="str">
            <v>0100-6661-034</v>
          </cell>
          <cell r="B862">
            <v>9267.84</v>
          </cell>
          <cell r="C862">
            <v>9267.84</v>
          </cell>
        </row>
        <row r="863">
          <cell r="A863" t="str">
            <v>0100-6681-014</v>
          </cell>
          <cell r="B863">
            <v>81.5</v>
          </cell>
          <cell r="C863">
            <v>0</v>
          </cell>
        </row>
        <row r="864">
          <cell r="A864" t="str">
            <v>0100-6681-035</v>
          </cell>
          <cell r="B864">
            <v>150</v>
          </cell>
          <cell r="C864">
            <v>0</v>
          </cell>
        </row>
        <row r="865">
          <cell r="A865" t="str">
            <v>0100-6682-012</v>
          </cell>
          <cell r="B865">
            <v>18300</v>
          </cell>
          <cell r="C865">
            <v>0</v>
          </cell>
        </row>
        <row r="866">
          <cell r="A866" t="str">
            <v>0100-6683-012</v>
          </cell>
          <cell r="B866">
            <v>6086.86</v>
          </cell>
          <cell r="C866">
            <v>0</v>
          </cell>
        </row>
        <row r="867">
          <cell r="A867" t="str">
            <v>0100-6684-012</v>
          </cell>
          <cell r="B867">
            <v>0</v>
          </cell>
          <cell r="C867">
            <v>94.74</v>
          </cell>
        </row>
        <row r="868">
          <cell r="A868" t="str">
            <v>0100-6901-014</v>
          </cell>
          <cell r="B868">
            <v>0</v>
          </cell>
          <cell r="C868">
            <v>615743.04</v>
          </cell>
        </row>
        <row r="869">
          <cell r="A869" t="str">
            <v>0100-6901-021</v>
          </cell>
          <cell r="B869">
            <v>0</v>
          </cell>
          <cell r="C869">
            <v>0</v>
          </cell>
        </row>
        <row r="870">
          <cell r="A870" t="str">
            <v>0100-6901-026</v>
          </cell>
          <cell r="B870">
            <v>15580.08</v>
          </cell>
          <cell r="C870">
            <v>0</v>
          </cell>
        </row>
        <row r="871">
          <cell r="A871" t="str">
            <v>0100-6901-032</v>
          </cell>
          <cell r="B871">
            <v>0</v>
          </cell>
          <cell r="C871">
            <v>0</v>
          </cell>
        </row>
        <row r="872">
          <cell r="A872" t="str">
            <v>0100-6901-033</v>
          </cell>
          <cell r="B872">
            <v>83259.06</v>
          </cell>
          <cell r="C872">
            <v>0</v>
          </cell>
        </row>
        <row r="873">
          <cell r="A873" t="str">
            <v>0100-6901-034</v>
          </cell>
          <cell r="B873">
            <v>25322.76</v>
          </cell>
          <cell r="C873">
            <v>0</v>
          </cell>
        </row>
        <row r="874">
          <cell r="A874" t="str">
            <v>0100-6901-035</v>
          </cell>
          <cell r="B874">
            <v>32130.67</v>
          </cell>
          <cell r="C874">
            <v>0</v>
          </cell>
        </row>
        <row r="875">
          <cell r="A875" t="str">
            <v>0100-6901-036</v>
          </cell>
          <cell r="B875">
            <v>112811.44</v>
          </cell>
          <cell r="C875">
            <v>0</v>
          </cell>
        </row>
        <row r="876">
          <cell r="A876" t="str">
            <v>0100-6901-037</v>
          </cell>
          <cell r="B876">
            <v>0</v>
          </cell>
          <cell r="C876">
            <v>0</v>
          </cell>
        </row>
        <row r="877">
          <cell r="A877" t="str">
            <v>0100-6901-042</v>
          </cell>
          <cell r="B877">
            <v>0</v>
          </cell>
          <cell r="C877">
            <v>0</v>
          </cell>
        </row>
        <row r="878">
          <cell r="A878" t="str">
            <v>0100-6901-046</v>
          </cell>
          <cell r="B878">
            <v>0</v>
          </cell>
          <cell r="C878">
            <v>0</v>
          </cell>
        </row>
        <row r="879">
          <cell r="A879" t="str">
            <v>0100-6901-048</v>
          </cell>
          <cell r="B879">
            <v>36367.75</v>
          </cell>
          <cell r="C879">
            <v>0</v>
          </cell>
        </row>
        <row r="880">
          <cell r="A880" t="str">
            <v>0100-6901-049</v>
          </cell>
          <cell r="B880">
            <v>0</v>
          </cell>
          <cell r="C880">
            <v>0</v>
          </cell>
        </row>
        <row r="881">
          <cell r="A881" t="str">
            <v>0100-6901-051</v>
          </cell>
          <cell r="B881">
            <v>24318.59</v>
          </cell>
          <cell r="C881">
            <v>0</v>
          </cell>
        </row>
        <row r="882">
          <cell r="A882" t="str">
            <v>0100-6901-053</v>
          </cell>
          <cell r="B882">
            <v>7296.18</v>
          </cell>
          <cell r="C882">
            <v>0</v>
          </cell>
        </row>
        <row r="883">
          <cell r="A883" t="str">
            <v>0100-6901-055</v>
          </cell>
          <cell r="B883">
            <v>101077.72</v>
          </cell>
          <cell r="C883">
            <v>0</v>
          </cell>
        </row>
        <row r="884">
          <cell r="A884" t="str">
            <v>0100-6901-056</v>
          </cell>
          <cell r="B884">
            <v>24744.31</v>
          </cell>
          <cell r="C884">
            <v>0</v>
          </cell>
        </row>
        <row r="885">
          <cell r="A885" t="str">
            <v>0100-6901-057</v>
          </cell>
          <cell r="B885">
            <v>13222.54</v>
          </cell>
          <cell r="C885">
            <v>0</v>
          </cell>
        </row>
        <row r="886">
          <cell r="A886" t="str">
            <v>0100-6901-064</v>
          </cell>
          <cell r="B886">
            <v>29637.65</v>
          </cell>
          <cell r="C886">
            <v>0</v>
          </cell>
        </row>
        <row r="887">
          <cell r="A887" t="str">
            <v>0100-6901-067</v>
          </cell>
          <cell r="B887">
            <v>0</v>
          </cell>
          <cell r="C887">
            <v>0</v>
          </cell>
        </row>
        <row r="888">
          <cell r="A888" t="str">
            <v>0100-6901-073</v>
          </cell>
          <cell r="B888">
            <v>37987.65</v>
          </cell>
          <cell r="C888">
            <v>0</v>
          </cell>
        </row>
        <row r="889">
          <cell r="A889" t="str">
            <v>0100-6901-074</v>
          </cell>
          <cell r="B889">
            <v>4147.8100000000004</v>
          </cell>
          <cell r="C889">
            <v>0</v>
          </cell>
        </row>
        <row r="890">
          <cell r="A890" t="str">
            <v>0100-6901-075</v>
          </cell>
          <cell r="B890">
            <v>0</v>
          </cell>
          <cell r="C890">
            <v>0</v>
          </cell>
        </row>
        <row r="891">
          <cell r="A891" t="str">
            <v>0100-6901-085</v>
          </cell>
          <cell r="B891">
            <v>67838.83</v>
          </cell>
          <cell r="C891">
            <v>0</v>
          </cell>
        </row>
        <row r="892">
          <cell r="A892" t="str">
            <v>0100-6902-001</v>
          </cell>
          <cell r="B892">
            <v>0</v>
          </cell>
          <cell r="C892">
            <v>326080.40000000002</v>
          </cell>
        </row>
        <row r="893">
          <cell r="A893" t="str">
            <v>0100-6902-003</v>
          </cell>
          <cell r="B893">
            <v>0</v>
          </cell>
          <cell r="C893">
            <v>147512.38</v>
          </cell>
        </row>
        <row r="894">
          <cell r="A894" t="str">
            <v>0100-6902-012</v>
          </cell>
          <cell r="B894">
            <v>0</v>
          </cell>
          <cell r="C894">
            <v>439337.98</v>
          </cell>
        </row>
        <row r="895">
          <cell r="A895" t="str">
            <v>0100-6902-013</v>
          </cell>
          <cell r="B895">
            <v>0</v>
          </cell>
          <cell r="C895">
            <v>90486.01</v>
          </cell>
        </row>
        <row r="896">
          <cell r="A896" t="str">
            <v>0100-6902-016</v>
          </cell>
          <cell r="B896">
            <v>0</v>
          </cell>
          <cell r="C896">
            <v>74703.38</v>
          </cell>
        </row>
        <row r="897">
          <cell r="A897" t="str">
            <v>0100-6902-021</v>
          </cell>
          <cell r="B897">
            <v>0</v>
          </cell>
          <cell r="C897">
            <v>0</v>
          </cell>
        </row>
        <row r="898">
          <cell r="A898" t="str">
            <v>0100-6902-026</v>
          </cell>
          <cell r="B898">
            <v>26448.19</v>
          </cell>
          <cell r="C898">
            <v>0</v>
          </cell>
        </row>
        <row r="899">
          <cell r="A899" t="str">
            <v>0100-6902-032</v>
          </cell>
          <cell r="B899">
            <v>0</v>
          </cell>
          <cell r="C899">
            <v>0</v>
          </cell>
        </row>
        <row r="900">
          <cell r="A900" t="str">
            <v>0100-6902-033</v>
          </cell>
          <cell r="B900">
            <v>146195.82999999999</v>
          </cell>
          <cell r="C900">
            <v>0</v>
          </cell>
        </row>
        <row r="901">
          <cell r="A901" t="str">
            <v>0100-6902-034</v>
          </cell>
          <cell r="B901">
            <v>43662.46</v>
          </cell>
          <cell r="C901">
            <v>0</v>
          </cell>
        </row>
        <row r="902">
          <cell r="A902" t="str">
            <v>0100-6902-035</v>
          </cell>
          <cell r="B902">
            <v>57102.21</v>
          </cell>
          <cell r="C902">
            <v>0</v>
          </cell>
        </row>
        <row r="903">
          <cell r="A903" t="str">
            <v>0100-6902-036</v>
          </cell>
          <cell r="B903">
            <v>193686.22</v>
          </cell>
          <cell r="C903">
            <v>0</v>
          </cell>
        </row>
        <row r="904">
          <cell r="A904" t="str">
            <v>0100-6902-037</v>
          </cell>
          <cell r="B904">
            <v>0</v>
          </cell>
          <cell r="C904">
            <v>0</v>
          </cell>
        </row>
        <row r="905">
          <cell r="A905" t="str">
            <v>0100-6902-042</v>
          </cell>
          <cell r="B905">
            <v>0</v>
          </cell>
          <cell r="C905">
            <v>0</v>
          </cell>
        </row>
        <row r="906">
          <cell r="A906" t="str">
            <v>0100-6902-045</v>
          </cell>
          <cell r="B906">
            <v>0</v>
          </cell>
          <cell r="C906">
            <v>0</v>
          </cell>
        </row>
        <row r="907">
          <cell r="A907" t="str">
            <v>0100-6902-046</v>
          </cell>
          <cell r="B907">
            <v>0</v>
          </cell>
          <cell r="C907">
            <v>0</v>
          </cell>
        </row>
        <row r="908">
          <cell r="A908" t="str">
            <v>0100-6902-048</v>
          </cell>
          <cell r="B908">
            <v>64015.68</v>
          </cell>
          <cell r="C908">
            <v>0</v>
          </cell>
        </row>
        <row r="909">
          <cell r="A909" t="str">
            <v>0100-6902-049</v>
          </cell>
          <cell r="B909">
            <v>0</v>
          </cell>
          <cell r="C909">
            <v>0</v>
          </cell>
        </row>
        <row r="910">
          <cell r="A910" t="str">
            <v>0100-6902-051</v>
          </cell>
          <cell r="B910">
            <v>41624.629999999997</v>
          </cell>
          <cell r="C910">
            <v>0</v>
          </cell>
        </row>
        <row r="911">
          <cell r="A911" t="str">
            <v>0100-6902-053</v>
          </cell>
          <cell r="B911">
            <v>13953.29</v>
          </cell>
          <cell r="C911">
            <v>0</v>
          </cell>
        </row>
        <row r="912">
          <cell r="A912" t="str">
            <v>0100-6902-055</v>
          </cell>
          <cell r="B912">
            <v>176022.01</v>
          </cell>
          <cell r="C912">
            <v>0</v>
          </cell>
        </row>
        <row r="913">
          <cell r="A913" t="str">
            <v>0100-6902-056</v>
          </cell>
          <cell r="B913">
            <v>43574.38</v>
          </cell>
          <cell r="C913">
            <v>0</v>
          </cell>
        </row>
        <row r="914">
          <cell r="A914" t="str">
            <v>0100-6902-057</v>
          </cell>
          <cell r="B914">
            <v>23310.12</v>
          </cell>
          <cell r="C914">
            <v>0</v>
          </cell>
        </row>
        <row r="915">
          <cell r="A915" t="str">
            <v>0100-6902-064</v>
          </cell>
          <cell r="B915">
            <v>50165.2</v>
          </cell>
          <cell r="C915">
            <v>0</v>
          </cell>
        </row>
        <row r="916">
          <cell r="A916" t="str">
            <v>0100-6902-067</v>
          </cell>
          <cell r="B916">
            <v>0</v>
          </cell>
          <cell r="C916">
            <v>0</v>
          </cell>
        </row>
        <row r="917">
          <cell r="A917" t="str">
            <v>0100-6902-073</v>
          </cell>
          <cell r="B917">
            <v>69211.14</v>
          </cell>
          <cell r="C917">
            <v>0</v>
          </cell>
        </row>
        <row r="918">
          <cell r="A918" t="str">
            <v>0100-6902-074</v>
          </cell>
          <cell r="B918">
            <v>6721.68</v>
          </cell>
          <cell r="C918">
            <v>0</v>
          </cell>
        </row>
        <row r="919">
          <cell r="A919" t="str">
            <v>0100-6902-075</v>
          </cell>
          <cell r="B919">
            <v>0</v>
          </cell>
          <cell r="C919">
            <v>0</v>
          </cell>
        </row>
        <row r="920">
          <cell r="A920" t="str">
            <v>0100-6902-085</v>
          </cell>
          <cell r="B920">
            <v>122427.11</v>
          </cell>
          <cell r="C920">
            <v>0</v>
          </cell>
        </row>
        <row r="921">
          <cell r="A921" t="str">
            <v>0100-6999-001</v>
          </cell>
          <cell r="B921">
            <v>19</v>
          </cell>
          <cell r="C921">
            <v>0</v>
          </cell>
        </row>
        <row r="922">
          <cell r="A922" t="str">
            <v>0100-6999-003</v>
          </cell>
          <cell r="B922">
            <v>30</v>
          </cell>
          <cell r="C922">
            <v>0</v>
          </cell>
        </row>
        <row r="923">
          <cell r="A923" t="str">
            <v>0100-6999-012</v>
          </cell>
          <cell r="B923">
            <v>33</v>
          </cell>
          <cell r="C923">
            <v>0</v>
          </cell>
        </row>
        <row r="924">
          <cell r="A924" t="str">
            <v>0100-6999-013</v>
          </cell>
          <cell r="B924">
            <v>22</v>
          </cell>
          <cell r="C924">
            <v>0</v>
          </cell>
        </row>
        <row r="925">
          <cell r="A925" t="str">
            <v>0100-6999-016</v>
          </cell>
          <cell r="B925">
            <v>11</v>
          </cell>
          <cell r="C925">
            <v>0</v>
          </cell>
        </row>
        <row r="926">
          <cell r="A926" t="str">
            <v>0100-6999-021</v>
          </cell>
          <cell r="B926">
            <v>0</v>
          </cell>
          <cell r="C926">
            <v>0</v>
          </cell>
        </row>
        <row r="927">
          <cell r="A927" t="str">
            <v>0100-6999-026</v>
          </cell>
          <cell r="B927">
            <v>16</v>
          </cell>
          <cell r="C927">
            <v>0</v>
          </cell>
        </row>
        <row r="928">
          <cell r="A928" t="str">
            <v>0100-6999-032</v>
          </cell>
          <cell r="B928">
            <v>0</v>
          </cell>
          <cell r="C928">
            <v>0</v>
          </cell>
        </row>
        <row r="929">
          <cell r="A929" t="str">
            <v>0100-6999-033</v>
          </cell>
          <cell r="B929">
            <v>87</v>
          </cell>
          <cell r="C929">
            <v>0</v>
          </cell>
        </row>
        <row r="930">
          <cell r="A930" t="str">
            <v>0100-6999-034</v>
          </cell>
          <cell r="B930">
            <v>26</v>
          </cell>
          <cell r="C930">
            <v>0</v>
          </cell>
        </row>
        <row r="931">
          <cell r="A931" t="str">
            <v>0100-6999-035</v>
          </cell>
          <cell r="B931">
            <v>34</v>
          </cell>
          <cell r="C931">
            <v>0</v>
          </cell>
        </row>
        <row r="932">
          <cell r="A932" t="str">
            <v>0100-6999-036</v>
          </cell>
          <cell r="B932">
            <v>116</v>
          </cell>
          <cell r="C932">
            <v>0</v>
          </cell>
        </row>
        <row r="933">
          <cell r="A933" t="str">
            <v>0100-6999-037</v>
          </cell>
          <cell r="B933">
            <v>0</v>
          </cell>
          <cell r="C933">
            <v>0</v>
          </cell>
        </row>
        <row r="934">
          <cell r="A934" t="str">
            <v>0100-6999-042</v>
          </cell>
          <cell r="B934">
            <v>0</v>
          </cell>
          <cell r="C934">
            <v>0</v>
          </cell>
        </row>
        <row r="935">
          <cell r="A935" t="str">
            <v>0100-6999-046</v>
          </cell>
          <cell r="B935">
            <v>0</v>
          </cell>
          <cell r="C935">
            <v>0</v>
          </cell>
        </row>
        <row r="936">
          <cell r="A936" t="str">
            <v>0100-6999-048</v>
          </cell>
          <cell r="B936">
            <v>38</v>
          </cell>
          <cell r="C936">
            <v>0</v>
          </cell>
        </row>
        <row r="937">
          <cell r="A937" t="str">
            <v>0100-6999-049</v>
          </cell>
          <cell r="B937">
            <v>0</v>
          </cell>
          <cell r="C937">
            <v>0</v>
          </cell>
        </row>
        <row r="938">
          <cell r="A938" t="str">
            <v>0100-6999-051</v>
          </cell>
          <cell r="B938">
            <v>25</v>
          </cell>
          <cell r="C938">
            <v>0</v>
          </cell>
        </row>
        <row r="939">
          <cell r="A939" t="str">
            <v>0100-6999-053</v>
          </cell>
          <cell r="B939">
            <v>8</v>
          </cell>
          <cell r="C939">
            <v>0</v>
          </cell>
        </row>
        <row r="940">
          <cell r="A940" t="str">
            <v>0100-6999-055</v>
          </cell>
          <cell r="B940">
            <v>105</v>
          </cell>
          <cell r="C940">
            <v>0</v>
          </cell>
        </row>
        <row r="941">
          <cell r="A941" t="str">
            <v>0100-6999-056</v>
          </cell>
          <cell r="B941">
            <v>26</v>
          </cell>
          <cell r="C941">
            <v>0</v>
          </cell>
        </row>
        <row r="942">
          <cell r="A942" t="str">
            <v>0100-6999-057</v>
          </cell>
          <cell r="B942">
            <v>14</v>
          </cell>
          <cell r="C942">
            <v>0</v>
          </cell>
        </row>
        <row r="943">
          <cell r="A943" t="str">
            <v>0100-6999-064</v>
          </cell>
          <cell r="B943">
            <v>30</v>
          </cell>
          <cell r="C943">
            <v>0</v>
          </cell>
        </row>
        <row r="944">
          <cell r="A944" t="str">
            <v>0100-6999-065</v>
          </cell>
          <cell r="B944">
            <v>0</v>
          </cell>
          <cell r="C944">
            <v>0</v>
          </cell>
        </row>
        <row r="945">
          <cell r="A945" t="str">
            <v>0100-6999-067</v>
          </cell>
          <cell r="B945">
            <v>0</v>
          </cell>
          <cell r="C945">
            <v>0</v>
          </cell>
        </row>
        <row r="946">
          <cell r="A946" t="str">
            <v>0100-6999-073</v>
          </cell>
          <cell r="B946">
            <v>41</v>
          </cell>
          <cell r="C946">
            <v>0</v>
          </cell>
        </row>
        <row r="947">
          <cell r="A947" t="str">
            <v>0100-6999-074</v>
          </cell>
          <cell r="B947">
            <v>4</v>
          </cell>
          <cell r="C947">
            <v>0</v>
          </cell>
        </row>
        <row r="948">
          <cell r="A948" t="str">
            <v>0100-6999-075</v>
          </cell>
          <cell r="B948">
            <v>0</v>
          </cell>
          <cell r="C948">
            <v>0</v>
          </cell>
        </row>
        <row r="949">
          <cell r="A949" t="str">
            <v>0100-6999-085</v>
          </cell>
          <cell r="B949">
            <v>73</v>
          </cell>
          <cell r="C949">
            <v>0</v>
          </cell>
        </row>
        <row r="950">
          <cell r="A950" t="str">
            <v>0100-6999-086</v>
          </cell>
          <cell r="B950">
            <v>0</v>
          </cell>
          <cell r="C950">
            <v>0</v>
          </cell>
        </row>
        <row r="951">
          <cell r="A951" t="str">
            <v>0100-7101-000</v>
          </cell>
          <cell r="B951">
            <v>0</v>
          </cell>
          <cell r="C951">
            <v>486.34</v>
          </cell>
        </row>
        <row r="952">
          <cell r="A952" t="str">
            <v>0100-7103-000</v>
          </cell>
          <cell r="B952">
            <v>0</v>
          </cell>
          <cell r="C952">
            <v>51.6</v>
          </cell>
        </row>
        <row r="953">
          <cell r="A953" t="str">
            <v>0100-7201-000</v>
          </cell>
          <cell r="B953">
            <v>627679.31000000006</v>
          </cell>
          <cell r="C953">
            <v>332854.74</v>
          </cell>
        </row>
        <row r="954">
          <cell r="A954" t="str">
            <v>0100-7251-000</v>
          </cell>
          <cell r="B954">
            <v>3404.41</v>
          </cell>
          <cell r="C954">
            <v>2902.89</v>
          </cell>
        </row>
        <row r="955">
          <cell r="A955" t="str">
            <v>0100-9001-000</v>
          </cell>
          <cell r="B955">
            <v>30800.99</v>
          </cell>
          <cell r="C955">
            <v>290627.99</v>
          </cell>
        </row>
        <row r="956">
          <cell r="A956" t="str">
            <v>0100-9999-000</v>
          </cell>
          <cell r="B956">
            <v>1972581.4</v>
          </cell>
          <cell r="C956">
            <v>1400571.35</v>
          </cell>
        </row>
        <row r="957">
          <cell r="A957" t="str">
            <v>0200-1115-000</v>
          </cell>
          <cell r="B957">
            <v>2500</v>
          </cell>
          <cell r="C957">
            <v>2552.61</v>
          </cell>
        </row>
        <row r="958">
          <cell r="A958" t="str">
            <v>0200-1302-000</v>
          </cell>
          <cell r="B958">
            <v>152.61000000000001</v>
          </cell>
          <cell r="C958">
            <v>3000</v>
          </cell>
        </row>
        <row r="959">
          <cell r="A959" t="str">
            <v>0200-2990-000</v>
          </cell>
          <cell r="B959">
            <v>0</v>
          </cell>
          <cell r="C959">
            <v>2900.01</v>
          </cell>
        </row>
        <row r="960">
          <cell r="A960" t="str">
            <v>0200-6271-000</v>
          </cell>
          <cell r="B960">
            <v>2400</v>
          </cell>
          <cell r="C960">
            <v>0</v>
          </cell>
        </row>
        <row r="961">
          <cell r="A961" t="str">
            <v>0200-6272-000</v>
          </cell>
          <cell r="B961">
            <v>500</v>
          </cell>
          <cell r="C961">
            <v>0</v>
          </cell>
        </row>
        <row r="962">
          <cell r="A962" t="str">
            <v>0200-9999-000</v>
          </cell>
          <cell r="B962">
            <v>2900.01</v>
          </cell>
          <cell r="C962">
            <v>0</v>
          </cell>
        </row>
        <row r="963">
          <cell r="A963" t="str">
            <v>0600-2980-000</v>
          </cell>
          <cell r="B963">
            <v>86.19</v>
          </cell>
          <cell r="C963">
            <v>0</v>
          </cell>
        </row>
        <row r="964">
          <cell r="A964" t="str">
            <v>0600-2990-000</v>
          </cell>
          <cell r="B964">
            <v>0</v>
          </cell>
          <cell r="C964">
            <v>86.19</v>
          </cell>
        </row>
      </sheetData>
      <sheetData sheetId="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S"/>
      <sheetName val="Data"/>
      <sheetName val="The_Sheet"/>
      <sheetName val="Public"/>
      <sheetName val="TAB"/>
      <sheetName val="UCC"/>
      <sheetName val="BS"/>
      <sheetName val="IS"/>
      <sheetName val="drs-crs"/>
      <sheetName val="Rates"/>
      <sheetName val="One"/>
    </sheetNames>
    <sheetDataSet>
      <sheetData sheetId="0" refreshError="1">
        <row r="204">
          <cell r="X204">
            <v>0.35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Management Reports - November 9"/>
      <sheetName val="Sheet3"/>
      <sheetName val="Q3 CE SAP Accrual"/>
      <sheetName val="VC Stats"/>
      <sheetName val="Incentives"/>
      <sheetName val="domaSAP_300607"/>
      <sheetName val="IXOS Germ"/>
      <sheetName val="Date"/>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IS"/>
      <sheetName val="The_Sheet"/>
      <sheetName val="Info"/>
      <sheetName val="Data"/>
      <sheetName val="Exp1"/>
      <sheetName val="FA"/>
      <sheetName val="Maint"/>
      <sheetName val="UCC"/>
      <sheetName val="NAV"/>
      <sheetName val="TAB"/>
      <sheetName val="FMV"/>
      <sheetName val="Rates"/>
      <sheetName val="Tests"/>
      <sheetName val="Debt"/>
      <sheetName val="New"/>
      <sheetName val="Home"/>
      <sheetName val="FS"/>
      <sheetName val="DCF"/>
      <sheetName val="drs-crs"/>
      <sheetName val="InputVar"/>
    </sheetNames>
    <sheetDataSet>
      <sheetData sheetId="0" refreshError="1"/>
      <sheetData sheetId="1" refreshError="1"/>
      <sheetData sheetId="2" refreshError="1"/>
      <sheetData sheetId="3" refreshError="1">
        <row r="5">
          <cell r="G5">
            <v>36160</v>
          </cell>
        </row>
      </sheetData>
      <sheetData sheetId="4" refreshError="1"/>
      <sheetData sheetId="5" refreshError="1"/>
      <sheetData sheetId="6"/>
      <sheetData sheetId="7" refreshError="1"/>
      <sheetData sheetId="8"/>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CC"/>
      <sheetName val="FMV"/>
      <sheetName val="Rates"/>
      <sheetName val="Debt"/>
      <sheetName val="Info"/>
      <sheetName val="FS"/>
    </sheetNames>
    <sheetDataSet>
      <sheetData sheetId="0" refreshError="1">
        <row r="19">
          <cell r="H19">
            <v>9.4560000000000005E-2</v>
          </cell>
        </row>
      </sheetData>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Conf Budget"/>
      <sheetName val="Meals"/>
      <sheetName val="Print Quotes"/>
      <sheetName val="AV Quote"/>
      <sheetName val="AV Terms&amp;Conditions"/>
      <sheetName val="AV(Old Quote)"/>
      <sheetName val="Entertainment"/>
      <sheetName val="OTC Attendees"/>
      <sheetName val="Customer Speakers"/>
      <sheetName val="Training Sat-Sun (2)"/>
      <sheetName val="Training Cost Comparison (2)"/>
      <sheetName val="MR012 PS Per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IS"/>
      <sheetName val="The_Sheet"/>
      <sheetName val="UCC"/>
      <sheetName val="TAB"/>
      <sheetName val="Public"/>
      <sheetName val="Info"/>
      <sheetName val="Data"/>
      <sheetName val="Regions"/>
      <sheetName val="AV Quote"/>
      <sheetName val="InputVar"/>
      <sheetName val="MR012 PS Perform"/>
    </sheetNames>
    <sheetDataSet>
      <sheetData sheetId="0" refreshError="1"/>
      <sheetData sheetId="1" refreshError="1">
        <row r="10">
          <cell r="I10">
            <v>25112269</v>
          </cell>
        </row>
        <row r="46">
          <cell r="I46">
            <v>739562</v>
          </cell>
        </row>
      </sheetData>
      <sheetData sheetId="2" refreshError="1">
        <row r="5">
          <cell r="K5">
            <v>2400000</v>
          </cell>
          <cell r="L5">
            <v>3400000</v>
          </cell>
        </row>
        <row r="10">
          <cell r="E10">
            <v>7.2499999999999995E-2</v>
          </cell>
          <cell r="F10">
            <v>7.2499999999999995E-2</v>
          </cell>
        </row>
        <row r="11">
          <cell r="E11">
            <v>0.25</v>
          </cell>
          <cell r="F11">
            <v>0.25</v>
          </cell>
        </row>
        <row r="12">
          <cell r="F12">
            <v>200000</v>
          </cell>
        </row>
        <row r="14">
          <cell r="L14">
            <v>0.216</v>
          </cell>
        </row>
        <row r="15">
          <cell r="E15">
            <v>5.5E-2</v>
          </cell>
          <cell r="L15">
            <v>0.35599999999999998</v>
          </cell>
        </row>
        <row r="16">
          <cell r="E16">
            <v>0</v>
          </cell>
          <cell r="F16">
            <v>0</v>
          </cell>
        </row>
        <row r="17">
          <cell r="L17">
            <v>1.5</v>
          </cell>
        </row>
        <row r="18">
          <cell r="E18">
            <v>0.03</v>
          </cell>
          <cell r="F18">
            <v>5.5E-2</v>
          </cell>
          <cell r="L18">
            <v>1.6019361977492959</v>
          </cell>
        </row>
        <row r="19">
          <cell r="L19">
            <v>4</v>
          </cell>
        </row>
        <row r="20">
          <cell r="E20">
            <v>1.4999999999999999E-2</v>
          </cell>
          <cell r="F20">
            <v>1.4999999999999999E-2</v>
          </cell>
        </row>
        <row r="21">
          <cell r="E21">
            <v>0.02</v>
          </cell>
          <cell r="F21">
            <v>0.02</v>
          </cell>
        </row>
        <row r="23">
          <cell r="E23">
            <v>9</v>
          </cell>
          <cell r="F23">
            <v>7.5</v>
          </cell>
        </row>
        <row r="24">
          <cell r="E24">
            <v>0.11</v>
          </cell>
          <cell r="F24">
            <v>0.13</v>
          </cell>
        </row>
        <row r="50">
          <cell r="I50">
            <v>0.35599999999999998</v>
          </cell>
        </row>
        <row r="52">
          <cell r="I52">
            <v>0.8</v>
          </cell>
        </row>
        <row r="53">
          <cell r="I53">
            <v>0.5</v>
          </cell>
        </row>
        <row r="54">
          <cell r="I54">
            <v>0.5</v>
          </cell>
        </row>
        <row r="55">
          <cell r="I55">
            <v>0.35599999999999998</v>
          </cell>
        </row>
      </sheetData>
      <sheetData sheetId="3" refreshError="1">
        <row r="31">
          <cell r="I31">
            <v>572060</v>
          </cell>
        </row>
        <row r="43">
          <cell r="H43">
            <v>76010</v>
          </cell>
          <cell r="I43">
            <v>76010</v>
          </cell>
        </row>
      </sheetData>
      <sheetData sheetId="4" refreshError="1">
        <row r="12">
          <cell r="B12" t="str">
            <v>Current assets</v>
          </cell>
        </row>
        <row r="13">
          <cell r="C13" t="str">
            <v>Cash</v>
          </cell>
          <cell r="D13" t="str">
            <v>$</v>
          </cell>
          <cell r="E13">
            <v>1095166.7253846154</v>
          </cell>
          <cell r="G13">
            <v>1095166.7253846154</v>
          </cell>
          <cell r="I13">
            <v>0</v>
          </cell>
        </row>
        <row r="14">
          <cell r="C14" t="str">
            <v>Accounts receivable</v>
          </cell>
          <cell r="E14">
            <v>3420515.6019230764</v>
          </cell>
          <cell r="G14">
            <v>3420515.6019230764</v>
          </cell>
          <cell r="I14">
            <v>0</v>
          </cell>
        </row>
        <row r="15">
          <cell r="C15" t="str">
            <v>Income taxes recoverable</v>
          </cell>
          <cell r="E15">
            <v>0</v>
          </cell>
          <cell r="G15">
            <v>0</v>
          </cell>
        </row>
        <row r="16">
          <cell r="C16" t="str">
            <v>Inventories</v>
          </cell>
          <cell r="E16">
            <v>3235167.3</v>
          </cell>
          <cell r="G16">
            <v>3235167.3</v>
          </cell>
          <cell r="I16">
            <v>0</v>
          </cell>
        </row>
        <row r="17">
          <cell r="C17" t="str">
            <v>Due from shareholder</v>
          </cell>
          <cell r="E17">
            <v>14461</v>
          </cell>
          <cell r="G17">
            <v>0</v>
          </cell>
          <cell r="I17">
            <v>14461</v>
          </cell>
        </row>
        <row r="18">
          <cell r="C18" t="str">
            <v>Due from related company</v>
          </cell>
          <cell r="E18">
            <v>2334177</v>
          </cell>
          <cell r="G18">
            <v>0</v>
          </cell>
          <cell r="I18">
            <v>2334177</v>
          </cell>
        </row>
        <row r="19">
          <cell r="C19" t="str">
            <v>Prepaid expenses</v>
          </cell>
          <cell r="E19">
            <v>582770.87</v>
          </cell>
          <cell r="G19">
            <v>582770.87</v>
          </cell>
          <cell r="I19">
            <v>0</v>
          </cell>
        </row>
        <row r="20">
          <cell r="B20"/>
          <cell r="E20">
            <v>10682258.49730769</v>
          </cell>
          <cell r="G20">
            <v>8333620.4973076917</v>
          </cell>
          <cell r="I20">
            <v>2348638</v>
          </cell>
        </row>
        <row r="21">
          <cell r="B21" t="str">
            <v>Capital assets, net</v>
          </cell>
          <cell r="E21">
            <v>4120428.9400000004</v>
          </cell>
          <cell r="G21">
            <v>3921288.9400000004</v>
          </cell>
          <cell r="I21">
            <v>0</v>
          </cell>
        </row>
        <row r="22">
          <cell r="B22" t="str">
            <v>Investment</v>
          </cell>
          <cell r="E22">
            <v>0</v>
          </cell>
          <cell r="G22">
            <v>0</v>
          </cell>
        </row>
        <row r="23">
          <cell r="B23" t="str">
            <v>Incorporation cost</v>
          </cell>
          <cell r="E23">
            <v>0</v>
          </cell>
          <cell r="G23">
            <v>0</v>
          </cell>
        </row>
        <row r="24">
          <cell r="B24" t="str">
            <v>Goodwill</v>
          </cell>
          <cell r="E24">
            <v>0</v>
          </cell>
          <cell r="G24">
            <v>0</v>
          </cell>
        </row>
        <row r="25">
          <cell r="E25">
            <v>14802687.437307689</v>
          </cell>
          <cell r="G25">
            <v>12254909.437307693</v>
          </cell>
          <cell r="I25">
            <v>2348638</v>
          </cell>
        </row>
        <row r="38">
          <cell r="G38">
            <v>5202217.4847015385</v>
          </cell>
        </row>
        <row r="43">
          <cell r="N43">
            <v>1259036.7</v>
          </cell>
        </row>
        <row r="45">
          <cell r="G45">
            <v>6480482.9526061546</v>
          </cell>
        </row>
        <row r="47">
          <cell r="E47">
            <v>4434681.532606151</v>
          </cell>
          <cell r="O47">
            <v>-1904650.42</v>
          </cell>
        </row>
        <row r="51">
          <cell r="G51">
            <v>6480500</v>
          </cell>
          <cell r="I51">
            <v>-1904700</v>
          </cell>
        </row>
      </sheetData>
      <sheetData sheetId="5" refreshError="1">
        <row r="21">
          <cell r="E21">
            <v>0</v>
          </cell>
          <cell r="G21">
            <v>0</v>
          </cell>
          <cell r="I21">
            <v>0</v>
          </cell>
          <cell r="K21">
            <v>0</v>
          </cell>
          <cell r="M21">
            <v>0</v>
          </cell>
          <cell r="O21">
            <v>0</v>
          </cell>
        </row>
      </sheetData>
      <sheetData sheetId="6" refreshError="1"/>
      <sheetData sheetId="7" refreshError="1">
        <row r="6">
          <cell r="J6">
            <v>2</v>
          </cell>
        </row>
        <row r="7">
          <cell r="J7" t="str">
            <v>cash flow</v>
          </cell>
        </row>
        <row r="8">
          <cell r="C8" t="str">
            <v xml:space="preserve">Estimated </v>
          </cell>
        </row>
        <row r="9">
          <cell r="C9" t="str">
            <v>Estimated m</v>
          </cell>
        </row>
        <row r="10">
          <cell r="C10" t="str">
            <v>Estimated d</v>
          </cell>
        </row>
        <row r="12">
          <cell r="C12" t="str">
            <v>Estimated f</v>
          </cell>
        </row>
        <row r="13">
          <cell r="H13" t="str">
            <v>enterprise value</v>
          </cell>
          <cell r="J13">
            <v>2</v>
          </cell>
        </row>
        <row r="19">
          <cell r="J19">
            <v>3</v>
          </cell>
        </row>
        <row r="21">
          <cell r="E21" t="str">
            <v>$</v>
          </cell>
        </row>
        <row r="22">
          <cell r="J22">
            <v>2</v>
          </cell>
        </row>
        <row r="25">
          <cell r="J25">
            <v>2</v>
          </cell>
        </row>
        <row r="27">
          <cell r="E27"/>
        </row>
        <row r="28">
          <cell r="J28">
            <v>1</v>
          </cell>
          <cell r="R28" t="str">
            <v>Capital assets, net</v>
          </cell>
        </row>
        <row r="31">
          <cell r="J31">
            <v>2</v>
          </cell>
        </row>
        <row r="32">
          <cell r="Y32" t="b">
            <v>0</v>
          </cell>
        </row>
        <row r="41">
          <cell r="E41" t="str">
            <v>As at May 31, 1999</v>
          </cell>
        </row>
        <row r="42">
          <cell r="E42" t="str">
            <v>As at May 31, 1999</v>
          </cell>
        </row>
      </sheetData>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1995"/>
      <sheetName val="IS 1997"/>
      <sheetName val="Maint 1997"/>
      <sheetName val="UCC"/>
      <sheetName val="Info"/>
      <sheetName val="Data"/>
      <sheetName val="FMV"/>
      <sheetName val="The_Sheet"/>
      <sheetName val="MR012 PS Perform"/>
      <sheetName val="Public"/>
      <sheetName val="TAB"/>
      <sheetName val="BS"/>
      <sheetName val="IS"/>
      <sheetName val="AV Quote"/>
      <sheetName val="InputVar"/>
      <sheetName val="Headcount Australia"/>
      <sheetName val="OceMenuSheet"/>
      <sheetName val="sap_ar_rollfwd"/>
      <sheetName val="interco_current"/>
      <sheetName val="Global Vari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 to BDO"/>
      <sheetName val="Pres. Mult."/>
      <sheetName val="Adjusted FMV"/>
      <sheetName val="BS"/>
      <sheetName val="IS"/>
      <sheetName val="TAB"/>
      <sheetName val="Tests"/>
      <sheetName val="Sens."/>
      <sheetName val="Lower-than-average"/>
      <sheetName val="W_O analysis"/>
      <sheetName val="PV table"/>
      <sheetName val="Open workorders"/>
      <sheetName val="Reconciliation"/>
      <sheetName val="Reconcilation(2)"/>
      <sheetName val="VAI Analysis"/>
      <sheetName val="Public (2)"/>
      <sheetName val="Questions"/>
      <sheetName val="Rollbackward"/>
      <sheetName val="FMV"/>
      <sheetName val="Work hours"/>
      <sheetName val="COS_OH"/>
      <sheetName val="OH"/>
      <sheetName val="Forecast"/>
      <sheetName val="FRCT_COS_OH"/>
      <sheetName val="FRCT_OH"/>
      <sheetName val="Assump."/>
      <sheetName val="Graphs"/>
      <sheetName val="Graphs 2"/>
      <sheetName val="Maint"/>
      <sheetName val="Rent"/>
      <sheetName val="FA"/>
      <sheetName val="DCF"/>
      <sheetName val="CV"/>
      <sheetName val="The_Sheet"/>
      <sheetName val="UCC"/>
      <sheetName val="NAV"/>
      <sheetName val="Continuity"/>
      <sheetName val="Rates"/>
      <sheetName val="Beta"/>
      <sheetName val="Public"/>
      <sheetName val="Debt"/>
      <sheetName val="New"/>
      <sheetName val="Home"/>
      <sheetName val="Info"/>
      <sheetName val="Data"/>
      <sheetName val="BSData"/>
      <sheetName val="Tb9905"/>
      <sheetName val="Prog-FS"/>
      <sheetName val="Prog-Val"/>
      <sheetName val="Module1"/>
      <sheetName val="WPA_Assum"/>
      <sheetName val="Q2FY05 CS Renewals"/>
      <sheetName val="Maint 1997"/>
      <sheetName val="Lead"/>
      <sheetName val="Headcount Australia"/>
      <sheetName val="verml"/>
    </sheetNames>
    <sheetDataSet>
      <sheetData sheetId="0" refreshError="1"/>
      <sheetData sheetId="1" refreshError="1"/>
      <sheetData sheetId="2">
        <row r="35">
          <cell r="E35" t="str">
            <v>As at September 30, Unless Otherwise Indicated</v>
          </cell>
        </row>
      </sheetData>
      <sheetData sheetId="3">
        <row r="12">
          <cell r="K12">
            <v>400000</v>
          </cell>
        </row>
      </sheetData>
      <sheetData sheetId="4">
        <row r="6">
          <cell r="G6">
            <v>36068</v>
          </cell>
        </row>
      </sheetData>
      <sheetData sheetId="5">
        <row r="35">
          <cell r="E35" t="str">
            <v>As at September 30, Unless Otherwise Indicated</v>
          </cell>
        </row>
      </sheetData>
      <sheetData sheetId="6" refreshError="1"/>
      <sheetData sheetId="7">
        <row r="6">
          <cell r="G6">
            <v>36068</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refreshError="1"/>
      <sheetData sheetId="23"/>
      <sheetData sheetId="24" refreshError="1"/>
      <sheetData sheetId="25" refreshError="1"/>
      <sheetData sheetId="26" refreshError="1"/>
      <sheetData sheetId="27" refreshError="1"/>
      <sheetData sheetId="28" refreshError="1"/>
      <sheetData sheetId="29"/>
      <sheetData sheetId="30">
        <row r="12">
          <cell r="K12">
            <v>400000</v>
          </cell>
        </row>
      </sheetData>
      <sheetData sheetId="31"/>
      <sheetData sheetId="32" refreshError="1"/>
      <sheetData sheetId="33" refreshError="1">
        <row r="12">
          <cell r="K12">
            <v>400000</v>
          </cell>
          <cell r="L12">
            <v>400000</v>
          </cell>
        </row>
        <row r="49">
          <cell r="I49">
            <v>0.1</v>
          </cell>
        </row>
      </sheetData>
      <sheetData sheetId="34"/>
      <sheetData sheetId="35"/>
      <sheetData sheetId="36" refreshError="1"/>
      <sheetData sheetId="37" refreshError="1"/>
      <sheetData sheetId="38"/>
      <sheetData sheetId="39"/>
      <sheetData sheetId="40" refreshError="1"/>
      <sheetData sheetId="41" refreshError="1"/>
      <sheetData sheetId="42" refreshError="1"/>
      <sheetData sheetId="43" refreshError="1">
        <row r="6">
          <cell r="G6">
            <v>36068</v>
          </cell>
        </row>
        <row r="7">
          <cell r="G7">
            <v>36311</v>
          </cell>
        </row>
      </sheetData>
      <sheetData sheetId="44" refreshError="1">
        <row r="35">
          <cell r="E35" t="str">
            <v>As at September 30, Unless Otherwise Indicated</v>
          </cell>
        </row>
        <row r="36">
          <cell r="E36" t="str">
            <v>For the Years Ended September 30 and the Eight-Month Period Ended May 31, 1999</v>
          </cell>
        </row>
      </sheetData>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
      <sheetName val="Index"/>
      <sheetName val="Assumptions 1"/>
      <sheetName val="Assumptions 2"/>
      <sheetName val="ALLO"/>
      <sheetName val="ISO"/>
      <sheetName val="PSA"/>
      <sheetName val="WFIP"/>
      <sheetName val="FS"/>
      <sheetName val="CV"/>
      <sheetName val="Rates"/>
      <sheetName val="Comps summary"/>
      <sheetName val="Industry WACC"/>
      <sheetName val="Comps data"/>
      <sheetName val="5 year plan per client"/>
      <sheetName val="Data"/>
      <sheetName val="The_Sheet"/>
      <sheetName val="Info"/>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row r="2">
          <cell r="B2" t="str">
            <v>Celestica do Brasil Ltda. - Guarulhos</v>
          </cell>
        </row>
      </sheetData>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PA_Assum"/>
      <sheetName val="WPB_Allo"/>
      <sheetName val="WPC_Consid"/>
      <sheetName val="WPD_Future"/>
      <sheetName val="WPE_Exit"/>
      <sheetName val="WPF_Cost1"/>
      <sheetName val="WPG_Cost2"/>
      <sheetName val="WPH_Cost3"/>
      <sheetName val="WPI_Cost4"/>
      <sheetName val="WPK_CostFut"/>
      <sheetName val="EX1_Results"/>
      <sheetName val="EX2_Revenue"/>
      <sheetName val="EX21_RevChart"/>
      <sheetName val="EX3_Bal"/>
      <sheetName val="EX4_WC"/>
      <sheetName val="EX5_FA"/>
      <sheetName val="EX6_CapAssets"/>
      <sheetName val="EX7_Royalty"/>
      <sheetName val="EX8-Summ"/>
      <sheetName val="EX__WFIP"/>
      <sheetName val="EX_CUST"/>
      <sheetName val="CPCoreTech"/>
      <sheetName val="CP1"/>
      <sheetName val="CP2"/>
      <sheetName val="IPRD2"/>
      <sheetName val="IPRD3"/>
      <sheetName val="SEC 2"/>
      <sheetName val="SEC 3"/>
      <sheetName val="Not Used -&gt;"/>
      <sheetName val="WPJ_Cost5"/>
      <sheetName val="CP3"/>
      <sheetName val="CP4"/>
      <sheetName val="CP5"/>
      <sheetName val="CP6"/>
      <sheetName val="CP7"/>
      <sheetName val="CP8"/>
      <sheetName val="CP9"/>
      <sheetName val="CP10"/>
      <sheetName val="CP11"/>
      <sheetName val="CP12"/>
      <sheetName val="CP13"/>
      <sheetName val="CP14"/>
      <sheetName val="CP15"/>
      <sheetName val="IPRD1"/>
      <sheetName val="IPRD4"/>
      <sheetName val="IPRD5"/>
      <sheetName val="IPRD6"/>
      <sheetName val="IPRD7"/>
      <sheetName val="IPRD8"/>
      <sheetName val="IPRD9"/>
      <sheetName val="IPRD10"/>
      <sheetName val="IPRD11"/>
      <sheetName val="IPRD12"/>
      <sheetName val="IPRD13"/>
      <sheetName val="IPRD14"/>
      <sheetName val="IPRD15"/>
      <sheetName val="SEC 1"/>
      <sheetName val="SEC 4"/>
      <sheetName val="SEC 5"/>
      <sheetName val="SEC 6"/>
      <sheetName val="SEC 7"/>
      <sheetName val="SEC 8"/>
      <sheetName val="SEC 9"/>
      <sheetName val="SEC 10"/>
      <sheetName val="SEC 11"/>
      <sheetName val="SEC 12"/>
      <sheetName val="SEC 13"/>
      <sheetName val="SEC 14"/>
      <sheetName val="SEC 15"/>
      <sheetName val="Multi Check"/>
      <sheetName val="ALLCover"/>
      <sheetName val="ECover"/>
      <sheetName val="WPCover"/>
      <sheetName val="Sheet2"/>
      <sheetName val="Formula"/>
      <sheetName val="FS"/>
      <sheetName val="Companies"/>
      <sheetName val="Opportunities"/>
      <sheetName val="VALIDATION"/>
      <sheetName val="Tables"/>
    </sheetNames>
    <sheetDataSet>
      <sheetData sheetId="0" refreshError="1">
        <row r="23">
          <cell r="F23">
            <v>0.41049999999999998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68"/>
  <sheetViews>
    <sheetView tabSelected="1" topLeftCell="B1" zoomScale="90" zoomScaleNormal="90" workbookViewId="0">
      <pane xSplit="1" topLeftCell="C1" activePane="topRight" state="frozen"/>
      <selection activeCell="F54" sqref="F54"/>
      <selection pane="topRight" activeCell="B23" sqref="B23"/>
    </sheetView>
  </sheetViews>
  <sheetFormatPr defaultColWidth="9.140625" defaultRowHeight="12"/>
  <cols>
    <col min="1" max="1" width="3.42578125" style="1" customWidth="1"/>
    <col min="2" max="2" width="48.85546875" style="133" customWidth="1"/>
    <col min="3" max="3" width="1.140625" style="223" customWidth="1"/>
    <col min="4" max="4" width="15" style="278" customWidth="1"/>
    <col min="5" max="5" width="1" style="313" customWidth="1"/>
    <col min="6" max="9" width="15" style="304" customWidth="1"/>
    <col min="10" max="10" width="1.140625" style="278" customWidth="1"/>
    <col min="11" max="11" width="14.7109375" style="226" customWidth="1"/>
    <col min="12" max="14" width="15" style="226" customWidth="1"/>
    <col min="15" max="15" width="2.140625" style="226" customWidth="1"/>
    <col min="16" max="18" width="15" style="226" customWidth="1"/>
    <col min="19" max="19" width="15" style="223" customWidth="1"/>
    <col min="20" max="20" width="2.140625" style="134" customWidth="1"/>
    <col min="21" max="21" width="15" style="204" customWidth="1"/>
    <col min="22" max="22" width="15" style="214" customWidth="1"/>
    <col min="23" max="23" width="15" style="212" customWidth="1"/>
    <col min="24" max="24" width="15" style="91" customWidth="1"/>
    <col min="25" max="25" width="2.140625" style="203" customWidth="1"/>
    <col min="26" max="27" width="15" style="91" bestFit="1" customWidth="1"/>
    <col min="28" max="28" width="15" style="91" customWidth="1"/>
    <col min="29" max="29" width="15" style="91" bestFit="1" customWidth="1"/>
    <col min="30" max="30" width="2.140625" style="160" customWidth="1"/>
    <col min="31" max="31" width="2.140625" style="134" customWidth="1"/>
    <col min="32" max="32" width="1.42578125" style="2" customWidth="1"/>
    <col min="33" max="16384" width="9.140625" style="2"/>
  </cols>
  <sheetData>
    <row r="1" spans="1:32">
      <c r="B1" s="7" t="s">
        <v>0</v>
      </c>
      <c r="C1" s="7"/>
      <c r="E1" s="315"/>
      <c r="F1" s="7"/>
      <c r="G1" s="7"/>
      <c r="H1" s="7"/>
      <c r="I1" s="7"/>
      <c r="J1" s="7"/>
      <c r="K1" s="7"/>
      <c r="L1" s="7"/>
      <c r="M1" s="7"/>
      <c r="N1" s="7"/>
      <c r="O1" s="7"/>
      <c r="P1" s="7"/>
      <c r="Q1" s="7"/>
      <c r="R1" s="7"/>
      <c r="S1" s="7"/>
    </row>
    <row r="2" spans="1:32" ht="17.45" customHeight="1">
      <c r="B2" s="7" t="s">
        <v>230</v>
      </c>
      <c r="C2" s="7"/>
      <c r="D2" s="7"/>
      <c r="E2" s="315"/>
      <c r="F2" s="7"/>
      <c r="G2" s="7"/>
      <c r="H2" s="7"/>
      <c r="I2" s="7"/>
      <c r="J2" s="7"/>
      <c r="K2" s="7"/>
      <c r="L2" s="7"/>
      <c r="M2" s="7"/>
      <c r="N2" s="7" t="s">
        <v>154</v>
      </c>
      <c r="O2" s="7"/>
      <c r="P2" s="7" t="s">
        <v>154</v>
      </c>
      <c r="Q2" s="7" t="s">
        <v>154</v>
      </c>
      <c r="R2" s="7" t="s">
        <v>154</v>
      </c>
      <c r="S2" s="7"/>
    </row>
    <row r="3" spans="1:32" s="3" customFormat="1">
      <c r="A3" s="1"/>
      <c r="B3" s="59" t="s">
        <v>1</v>
      </c>
      <c r="C3" s="59"/>
      <c r="D3" s="59"/>
      <c r="E3" s="307"/>
      <c r="F3" s="59"/>
      <c r="G3" s="59"/>
      <c r="H3" s="59"/>
      <c r="I3" s="59"/>
      <c r="J3" s="59"/>
      <c r="K3" s="59"/>
      <c r="L3" s="59"/>
      <c r="M3" s="59"/>
      <c r="N3" s="59"/>
      <c r="O3" s="59"/>
      <c r="P3" s="59"/>
      <c r="Q3" s="59"/>
      <c r="R3" s="59"/>
      <c r="S3" s="59"/>
      <c r="T3" s="13"/>
      <c r="U3" s="13"/>
      <c r="V3" s="13"/>
      <c r="W3" s="13"/>
      <c r="X3" s="92"/>
      <c r="Y3" s="13"/>
      <c r="Z3" s="92"/>
      <c r="AA3" s="92"/>
      <c r="AB3" s="92"/>
      <c r="AC3" s="92"/>
      <c r="AD3" s="13"/>
      <c r="AE3" s="13"/>
    </row>
    <row r="5" spans="1:32">
      <c r="B5" s="6"/>
      <c r="C5" s="6"/>
      <c r="D5" s="6"/>
      <c r="E5" s="316"/>
      <c r="F5" s="6"/>
      <c r="G5" s="6"/>
      <c r="H5" s="6"/>
      <c r="I5" s="6"/>
      <c r="J5" s="6"/>
      <c r="K5" s="6"/>
      <c r="L5" s="6"/>
      <c r="M5" s="6"/>
      <c r="N5" s="6"/>
      <c r="O5" s="6"/>
      <c r="P5" s="6"/>
      <c r="Q5" s="6"/>
      <c r="R5" s="6"/>
      <c r="S5" s="6"/>
      <c r="T5" s="15"/>
      <c r="U5" s="15"/>
      <c r="V5" s="15"/>
      <c r="W5" s="15"/>
      <c r="X5" s="93"/>
      <c r="Y5" s="15"/>
      <c r="Z5" s="93"/>
      <c r="AA5" s="93"/>
      <c r="AB5" s="93"/>
      <c r="AC5" s="93"/>
      <c r="AD5" s="15"/>
      <c r="AE5" s="15"/>
      <c r="AF5" s="5"/>
    </row>
    <row r="6" spans="1:32" ht="12" customHeight="1">
      <c r="B6" s="12" t="s">
        <v>89</v>
      </c>
      <c r="C6" s="14"/>
      <c r="D6" s="318" t="s">
        <v>231</v>
      </c>
      <c r="E6" s="317"/>
      <c r="F6" s="337" t="s">
        <v>209</v>
      </c>
      <c r="G6" s="337"/>
      <c r="H6" s="337"/>
      <c r="I6" s="337"/>
      <c r="J6" s="14"/>
      <c r="K6" s="336" t="s">
        <v>174</v>
      </c>
      <c r="L6" s="336"/>
      <c r="M6" s="336"/>
      <c r="N6" s="336"/>
      <c r="O6" s="14"/>
      <c r="P6" s="337" t="s">
        <v>149</v>
      </c>
      <c r="Q6" s="337"/>
      <c r="R6" s="337"/>
      <c r="S6" s="337"/>
      <c r="T6" s="14"/>
      <c r="U6" s="338" t="s">
        <v>130</v>
      </c>
      <c r="V6" s="338"/>
      <c r="W6" s="338"/>
      <c r="X6" s="338"/>
      <c r="Y6" s="14"/>
      <c r="Z6" s="337" t="s">
        <v>108</v>
      </c>
      <c r="AA6" s="337"/>
      <c r="AB6" s="337"/>
      <c r="AC6" s="337"/>
      <c r="AD6" s="14"/>
      <c r="AE6" s="14"/>
    </row>
    <row r="7" spans="1:32" ht="13.5" customHeight="1" thickBot="1">
      <c r="D7" s="94" t="s">
        <v>232</v>
      </c>
      <c r="E7" s="308"/>
      <c r="F7" s="94" t="s">
        <v>223</v>
      </c>
      <c r="G7" s="94" t="s">
        <v>220</v>
      </c>
      <c r="H7" s="94" t="s">
        <v>218</v>
      </c>
      <c r="I7" s="94" t="s">
        <v>210</v>
      </c>
      <c r="K7" s="94" t="s">
        <v>193</v>
      </c>
      <c r="L7" s="94" t="s">
        <v>188</v>
      </c>
      <c r="M7" s="94" t="s">
        <v>183</v>
      </c>
      <c r="N7" s="94" t="s">
        <v>175</v>
      </c>
      <c r="P7" s="94" t="s">
        <v>160</v>
      </c>
      <c r="Q7" s="94" t="s">
        <v>158</v>
      </c>
      <c r="R7" s="94" t="s">
        <v>155</v>
      </c>
      <c r="S7" s="94" t="s">
        <v>150</v>
      </c>
      <c r="U7" s="94" t="s">
        <v>145</v>
      </c>
      <c r="V7" s="94" t="s">
        <v>138</v>
      </c>
      <c r="W7" s="94" t="s">
        <v>134</v>
      </c>
      <c r="X7" s="94" t="s">
        <v>131</v>
      </c>
      <c r="Z7" s="94" t="s">
        <v>127</v>
      </c>
      <c r="AA7" s="94" t="s">
        <v>117</v>
      </c>
      <c r="AB7" s="94" t="s">
        <v>115</v>
      </c>
      <c r="AC7" s="94" t="s">
        <v>107</v>
      </c>
    </row>
    <row r="8" spans="1:32">
      <c r="B8" s="6"/>
      <c r="C8" s="6"/>
      <c r="D8" s="280"/>
      <c r="E8" s="316"/>
      <c r="F8" s="280"/>
      <c r="G8" s="280"/>
      <c r="H8" s="280"/>
      <c r="I8" s="280"/>
      <c r="J8" s="6"/>
      <c r="K8" s="95"/>
      <c r="L8" s="95"/>
      <c r="M8" s="95"/>
      <c r="N8" s="95"/>
      <c r="O8" s="6"/>
      <c r="P8" s="95"/>
      <c r="Q8" s="95"/>
      <c r="R8" s="95"/>
      <c r="S8" s="95"/>
      <c r="T8" s="15"/>
      <c r="U8" s="95"/>
      <c r="V8" s="95"/>
      <c r="W8" s="95"/>
      <c r="X8" s="95"/>
      <c r="Y8" s="15"/>
      <c r="Z8" s="95"/>
      <c r="AA8" s="95"/>
      <c r="AB8" s="193"/>
      <c r="AC8" s="95"/>
      <c r="AD8" s="15"/>
      <c r="AE8" s="15"/>
    </row>
    <row r="9" spans="1:32">
      <c r="B9" s="134"/>
      <c r="C9" s="222"/>
      <c r="D9" s="219"/>
      <c r="E9" s="309"/>
      <c r="F9" s="219"/>
      <c r="G9" s="219"/>
      <c r="H9" s="219"/>
      <c r="I9" s="219"/>
      <c r="J9" s="225"/>
      <c r="K9" s="23"/>
      <c r="L9" s="23"/>
      <c r="M9" s="23"/>
      <c r="N9" s="23"/>
      <c r="O9" s="225"/>
      <c r="P9" s="23"/>
      <c r="Q9" s="23"/>
      <c r="R9" s="23"/>
      <c r="S9" s="23"/>
      <c r="T9" s="84"/>
      <c r="U9" s="23"/>
      <c r="V9" s="23"/>
      <c r="W9" s="23"/>
      <c r="X9" s="23"/>
      <c r="Y9" s="84"/>
      <c r="Z9" s="23"/>
      <c r="AA9" s="23"/>
      <c r="AB9" s="40"/>
      <c r="AC9" s="23"/>
      <c r="AD9" s="84"/>
      <c r="AE9" s="84"/>
    </row>
    <row r="10" spans="1:32">
      <c r="B10" s="134" t="s">
        <v>33</v>
      </c>
      <c r="C10" s="222"/>
      <c r="D10" s="23">
        <v>787919</v>
      </c>
      <c r="E10" s="310"/>
      <c r="F10" s="23">
        <v>682942</v>
      </c>
      <c r="G10" s="23">
        <v>605497</v>
      </c>
      <c r="H10" s="23">
        <v>476014</v>
      </c>
      <c r="I10" s="23">
        <v>376390</v>
      </c>
      <c r="J10" s="225"/>
      <c r="K10" s="23">
        <v>443357</v>
      </c>
      <c r="L10" s="23">
        <v>449000</v>
      </c>
      <c r="M10" s="23">
        <v>1722491</v>
      </c>
      <c r="N10" s="23">
        <v>834944</v>
      </c>
      <c r="O10" s="225"/>
      <c r="P10" s="23">
        <v>1283757</v>
      </c>
      <c r="Q10" s="23">
        <v>877405</v>
      </c>
      <c r="R10" s="23">
        <v>725963</v>
      </c>
      <c r="S10" s="23">
        <v>690785</v>
      </c>
      <c r="U10" s="23">
        <v>699999</v>
      </c>
      <c r="V10" s="23">
        <v>613177</v>
      </c>
      <c r="W10" s="23">
        <v>542810</v>
      </c>
      <c r="X10" s="23">
        <v>492486</v>
      </c>
      <c r="Z10" s="23">
        <v>427890</v>
      </c>
      <c r="AA10" s="23">
        <v>336071</v>
      </c>
      <c r="AB10" s="40">
        <v>515354</v>
      </c>
      <c r="AC10" s="23">
        <v>491147</v>
      </c>
    </row>
    <row r="11" spans="1:32">
      <c r="B11" s="212" t="s">
        <v>140</v>
      </c>
      <c r="C11" s="276"/>
      <c r="D11" s="23">
        <v>0</v>
      </c>
      <c r="E11" s="310"/>
      <c r="F11" s="23">
        <v>0</v>
      </c>
      <c r="G11" s="23">
        <v>0</v>
      </c>
      <c r="H11" s="23">
        <v>0</v>
      </c>
      <c r="I11" s="23">
        <v>0</v>
      </c>
      <c r="J11" s="276"/>
      <c r="K11" s="23">
        <v>0</v>
      </c>
      <c r="L11" s="23">
        <v>2698</v>
      </c>
      <c r="M11" s="23">
        <v>3238</v>
      </c>
      <c r="N11" s="23">
        <v>2726</v>
      </c>
      <c r="O11" s="225"/>
      <c r="P11" s="23">
        <v>11839</v>
      </c>
      <c r="Q11" s="23">
        <v>13008</v>
      </c>
      <c r="R11" s="23">
        <v>16271</v>
      </c>
      <c r="S11" s="23">
        <v>18022</v>
      </c>
      <c r="T11" s="212"/>
      <c r="U11" s="23">
        <v>11166</v>
      </c>
      <c r="V11" s="23">
        <v>19029</v>
      </c>
      <c r="W11" s="23">
        <v>0</v>
      </c>
      <c r="X11" s="23">
        <v>0</v>
      </c>
      <c r="Y11" s="212"/>
      <c r="Z11" s="23">
        <v>0</v>
      </c>
      <c r="AA11" s="23">
        <v>0</v>
      </c>
      <c r="AB11" s="40">
        <v>0</v>
      </c>
      <c r="AC11" s="23">
        <v>0</v>
      </c>
      <c r="AD11" s="212"/>
      <c r="AE11" s="212"/>
    </row>
    <row r="12" spans="1:32">
      <c r="B12" s="134" t="s">
        <v>69</v>
      </c>
      <c r="C12" s="222"/>
      <c r="D12" s="23">
        <v>416346</v>
      </c>
      <c r="E12" s="310"/>
      <c r="F12" s="23">
        <v>487956</v>
      </c>
      <c r="G12" s="23">
        <v>515012</v>
      </c>
      <c r="H12" s="23">
        <v>511969</v>
      </c>
      <c r="I12" s="23">
        <v>457758</v>
      </c>
      <c r="J12" s="225"/>
      <c r="K12" s="23">
        <v>445812</v>
      </c>
      <c r="L12" s="23">
        <v>360272</v>
      </c>
      <c r="M12" s="23">
        <v>315562</v>
      </c>
      <c r="N12" s="23">
        <v>297537</v>
      </c>
      <c r="O12" s="225"/>
      <c r="P12" s="23">
        <v>285904</v>
      </c>
      <c r="Q12" s="23">
        <v>266450</v>
      </c>
      <c r="R12" s="23">
        <v>278635</v>
      </c>
      <c r="S12" s="23">
        <v>233947</v>
      </c>
      <c r="U12" s="23">
        <v>284131</v>
      </c>
      <c r="V12" s="23">
        <v>251826</v>
      </c>
      <c r="W12" s="23">
        <v>258230</v>
      </c>
      <c r="X12" s="23">
        <v>239762</v>
      </c>
      <c r="Z12" s="23">
        <v>292929</v>
      </c>
      <c r="AA12" s="23">
        <v>257292</v>
      </c>
      <c r="AB12" s="40">
        <v>173347</v>
      </c>
      <c r="AC12" s="23">
        <v>153449</v>
      </c>
    </row>
    <row r="13" spans="1:32">
      <c r="B13" s="225" t="s">
        <v>238</v>
      </c>
      <c r="C13" s="225"/>
      <c r="D13" s="23">
        <v>8767</v>
      </c>
      <c r="E13" s="310"/>
      <c r="F13" s="23">
        <v>0</v>
      </c>
      <c r="G13" s="23">
        <v>0</v>
      </c>
      <c r="H13" s="23">
        <v>0</v>
      </c>
      <c r="I13" s="23">
        <v>0</v>
      </c>
      <c r="J13" s="225"/>
      <c r="K13" s="23">
        <v>0</v>
      </c>
      <c r="L13" s="23">
        <v>0</v>
      </c>
      <c r="M13" s="23">
        <v>0</v>
      </c>
      <c r="N13" s="23">
        <v>0</v>
      </c>
      <c r="O13" s="225"/>
      <c r="P13" s="23">
        <v>0</v>
      </c>
      <c r="Q13" s="23">
        <v>0</v>
      </c>
      <c r="R13" s="23">
        <v>0</v>
      </c>
      <c r="S13" s="23">
        <v>0</v>
      </c>
      <c r="T13" s="225"/>
      <c r="U13" s="23">
        <v>0</v>
      </c>
      <c r="V13" s="23">
        <v>0</v>
      </c>
      <c r="W13" s="23">
        <v>0</v>
      </c>
      <c r="X13" s="23">
        <v>0</v>
      </c>
      <c r="Y13" s="225"/>
      <c r="Z13" s="23">
        <v>0</v>
      </c>
      <c r="AA13" s="23">
        <v>0</v>
      </c>
      <c r="AB13" s="23">
        <v>0</v>
      </c>
      <c r="AC13" s="23">
        <v>0</v>
      </c>
      <c r="AD13" s="225"/>
      <c r="AE13" s="225"/>
    </row>
    <row r="14" spans="1:32">
      <c r="B14" s="134" t="s">
        <v>2</v>
      </c>
      <c r="C14" s="222"/>
      <c r="D14" s="23">
        <v>31450</v>
      </c>
      <c r="E14" s="310"/>
      <c r="F14" s="23">
        <v>55623</v>
      </c>
      <c r="G14" s="23">
        <v>42880</v>
      </c>
      <c r="H14" s="23">
        <v>23861</v>
      </c>
      <c r="I14" s="23">
        <v>25972</v>
      </c>
      <c r="J14" s="225"/>
      <c r="K14" s="23">
        <v>32683</v>
      </c>
      <c r="L14" s="23">
        <v>20051</v>
      </c>
      <c r="M14" s="23">
        <v>19232</v>
      </c>
      <c r="N14" s="23">
        <v>19954</v>
      </c>
      <c r="O14" s="225"/>
      <c r="P14" s="23">
        <v>31752</v>
      </c>
      <c r="Q14" s="23">
        <v>15577</v>
      </c>
      <c r="R14" s="23">
        <v>15380</v>
      </c>
      <c r="S14" s="23">
        <v>20000</v>
      </c>
      <c r="U14" s="23">
        <v>21151</v>
      </c>
      <c r="V14" s="23">
        <v>20543</v>
      </c>
      <c r="W14" s="23">
        <v>16374</v>
      </c>
      <c r="X14" s="23">
        <v>12372</v>
      </c>
      <c r="Z14" s="23">
        <v>24648</v>
      </c>
      <c r="AA14" s="23">
        <v>23405</v>
      </c>
      <c r="AB14" s="40">
        <v>14048</v>
      </c>
      <c r="AC14" s="23">
        <v>23027</v>
      </c>
    </row>
    <row r="15" spans="1:32">
      <c r="B15" s="134" t="s">
        <v>3</v>
      </c>
      <c r="C15" s="222"/>
      <c r="D15" s="23">
        <v>80624</v>
      </c>
      <c r="E15" s="310"/>
      <c r="F15" s="23">
        <v>101059</v>
      </c>
      <c r="G15" s="23">
        <v>105657</v>
      </c>
      <c r="H15" s="23">
        <v>101063</v>
      </c>
      <c r="I15" s="23">
        <v>98526</v>
      </c>
      <c r="J15" s="225"/>
      <c r="K15" s="23">
        <v>81625</v>
      </c>
      <c r="L15" s="23">
        <v>79318</v>
      </c>
      <c r="M15" s="23">
        <v>58129</v>
      </c>
      <c r="N15" s="23">
        <v>70643</v>
      </c>
      <c r="O15" s="225"/>
      <c r="P15" s="23">
        <v>59021</v>
      </c>
      <c r="Q15" s="23">
        <v>56030</v>
      </c>
      <c r="R15" s="23">
        <v>53020</v>
      </c>
      <c r="S15" s="23">
        <v>47099</v>
      </c>
      <c r="U15" s="23">
        <v>53191</v>
      </c>
      <c r="V15" s="23">
        <v>53563</v>
      </c>
      <c r="W15" s="23">
        <v>52533</v>
      </c>
      <c r="X15" s="23">
        <v>47498</v>
      </c>
      <c r="Z15" s="23">
        <v>42053</v>
      </c>
      <c r="AA15" s="23">
        <v>71157</v>
      </c>
      <c r="AB15" s="40">
        <v>48348</v>
      </c>
      <c r="AC15" s="23">
        <v>47537</v>
      </c>
    </row>
    <row r="16" spans="1:32">
      <c r="B16" s="16" t="s">
        <v>4</v>
      </c>
      <c r="C16" s="16"/>
      <c r="D16" s="89">
        <f>SUM(D10:D15)</f>
        <v>1325106</v>
      </c>
      <c r="E16" s="311"/>
      <c r="F16" s="89">
        <f>SUM(F10:F15)</f>
        <v>1327580</v>
      </c>
      <c r="G16" s="89">
        <f>SUM(G10:G15)</f>
        <v>1269046</v>
      </c>
      <c r="H16" s="89">
        <f>SUM(H10:H15)</f>
        <v>1112907</v>
      </c>
      <c r="I16" s="89">
        <f>SUM(I10:I15)</f>
        <v>958646</v>
      </c>
      <c r="J16" s="16"/>
      <c r="K16" s="89">
        <f>SUM(K10:K15)</f>
        <v>1003477</v>
      </c>
      <c r="L16" s="89">
        <f>SUM(L10:L15)</f>
        <v>911339</v>
      </c>
      <c r="M16" s="89">
        <f>SUM(M10:M15)</f>
        <v>2118652</v>
      </c>
      <c r="N16" s="89">
        <f>SUM(N10:N15)</f>
        <v>1225804</v>
      </c>
      <c r="O16" s="16"/>
      <c r="P16" s="89">
        <f>SUM(P10:P15)</f>
        <v>1672273</v>
      </c>
      <c r="Q16" s="89">
        <f>SUM(Q10:Q15)</f>
        <v>1228470</v>
      </c>
      <c r="R16" s="89">
        <f>SUM(R10:R15)</f>
        <v>1089269</v>
      </c>
      <c r="S16" s="89">
        <f>SUM(S10:S15)</f>
        <v>1009853</v>
      </c>
      <c r="T16" s="16"/>
      <c r="U16" s="89">
        <f>SUM(U10:U15)</f>
        <v>1069638</v>
      </c>
      <c r="V16" s="89">
        <f>SUM(V10:V15)</f>
        <v>958138</v>
      </c>
      <c r="W16" s="89">
        <f>SUM(W10:W15)</f>
        <v>869947</v>
      </c>
      <c r="X16" s="89">
        <f>SUM(X10:X15)</f>
        <v>792118</v>
      </c>
      <c r="Y16" s="16"/>
      <c r="Z16" s="89">
        <f>SUM(Z10:Z15)</f>
        <v>787520</v>
      </c>
      <c r="AA16" s="89">
        <f>SUM(AA10:AA15)</f>
        <v>687925</v>
      </c>
      <c r="AB16" s="196">
        <f>SUM(AB10:AB15)</f>
        <v>751097</v>
      </c>
      <c r="AC16" s="89">
        <f>SUM(AC10:AC15)</f>
        <v>715160</v>
      </c>
      <c r="AD16" s="16"/>
      <c r="AE16" s="16"/>
    </row>
    <row r="17" spans="1:31">
      <c r="B17" s="134"/>
      <c r="C17" s="222"/>
      <c r="D17" s="23"/>
      <c r="E17" s="310"/>
      <c r="F17" s="23"/>
      <c r="G17" s="23"/>
      <c r="H17" s="23"/>
      <c r="I17" s="23"/>
      <c r="J17" s="225"/>
      <c r="K17" s="23"/>
      <c r="L17" s="23"/>
      <c r="M17" s="23"/>
      <c r="N17" s="23"/>
      <c r="O17" s="225"/>
      <c r="P17" s="23"/>
      <c r="Q17" s="23"/>
      <c r="R17" s="23"/>
      <c r="S17" s="23"/>
      <c r="U17" s="23"/>
      <c r="V17" s="23"/>
      <c r="W17" s="23"/>
      <c r="X17" s="23"/>
      <c r="Z17" s="23"/>
      <c r="AA17" s="23"/>
      <c r="AB17" s="40"/>
      <c r="AC17" s="23"/>
    </row>
    <row r="18" spans="1:31">
      <c r="B18" s="134" t="s">
        <v>92</v>
      </c>
      <c r="C18" s="222"/>
      <c r="D18" s="23">
        <v>246500</v>
      </c>
      <c r="E18" s="310"/>
      <c r="F18" s="23">
        <v>264205</v>
      </c>
      <c r="G18" s="23">
        <v>264859</v>
      </c>
      <c r="H18" s="23">
        <v>260896</v>
      </c>
      <c r="I18" s="23">
        <v>245378</v>
      </c>
      <c r="J18" s="225"/>
      <c r="K18" s="23">
        <v>227418</v>
      </c>
      <c r="L18" s="23">
        <v>195124</v>
      </c>
      <c r="M18" s="23">
        <v>179044</v>
      </c>
      <c r="N18" s="23">
        <v>181728</v>
      </c>
      <c r="O18" s="225"/>
      <c r="P18" s="23">
        <v>183660</v>
      </c>
      <c r="Q18" s="23">
        <v>172020</v>
      </c>
      <c r="R18" s="23">
        <v>161675</v>
      </c>
      <c r="S18" s="23">
        <v>163179</v>
      </c>
      <c r="U18" s="23">
        <v>160419</v>
      </c>
      <c r="V18" s="23">
        <v>155129</v>
      </c>
      <c r="W18" s="23">
        <v>153841</v>
      </c>
      <c r="X18" s="23">
        <v>151573</v>
      </c>
      <c r="Z18" s="23">
        <v>142261</v>
      </c>
      <c r="AA18" s="23">
        <v>129571</v>
      </c>
      <c r="AB18" s="40">
        <v>96737</v>
      </c>
      <c r="AC18" s="23">
        <v>91254</v>
      </c>
    </row>
    <row r="19" spans="1:31">
      <c r="B19" s="225" t="s">
        <v>244</v>
      </c>
      <c r="C19" s="225"/>
      <c r="D19" s="23">
        <v>12041</v>
      </c>
      <c r="E19" s="310"/>
      <c r="F19" s="23">
        <v>0</v>
      </c>
      <c r="G19" s="23">
        <v>0</v>
      </c>
      <c r="H19" s="23">
        <v>0</v>
      </c>
      <c r="I19" s="23">
        <v>0</v>
      </c>
      <c r="J19" s="225"/>
      <c r="K19" s="23">
        <v>0</v>
      </c>
      <c r="L19" s="23">
        <v>0</v>
      </c>
      <c r="M19" s="23">
        <v>0</v>
      </c>
      <c r="N19" s="23">
        <v>0</v>
      </c>
      <c r="O19" s="225"/>
      <c r="P19" s="23">
        <v>0</v>
      </c>
      <c r="Q19" s="23">
        <v>0</v>
      </c>
      <c r="R19" s="23">
        <v>0</v>
      </c>
      <c r="S19" s="23">
        <v>0</v>
      </c>
      <c r="T19" s="225"/>
      <c r="U19" s="23">
        <v>0</v>
      </c>
      <c r="V19" s="23">
        <v>0</v>
      </c>
      <c r="W19" s="23">
        <v>0</v>
      </c>
      <c r="X19" s="23">
        <v>0</v>
      </c>
      <c r="Y19" s="225"/>
      <c r="Z19" s="23">
        <v>0</v>
      </c>
      <c r="AA19" s="23">
        <v>0</v>
      </c>
      <c r="AB19" s="23">
        <v>0</v>
      </c>
      <c r="AC19" s="23">
        <v>0</v>
      </c>
      <c r="AD19" s="225"/>
      <c r="AE19" s="225"/>
    </row>
    <row r="20" spans="1:31">
      <c r="B20" s="134" t="s">
        <v>5</v>
      </c>
      <c r="C20" s="222"/>
      <c r="D20" s="23">
        <v>3578641</v>
      </c>
      <c r="E20" s="310"/>
      <c r="F20" s="23">
        <v>3580129</v>
      </c>
      <c r="G20" s="23">
        <v>3592598</v>
      </c>
      <c r="H20" s="23">
        <v>3578976</v>
      </c>
      <c r="I20" s="23">
        <v>3576224</v>
      </c>
      <c r="J20" s="225"/>
      <c r="K20" s="23">
        <v>3416749</v>
      </c>
      <c r="L20" s="23">
        <v>3407526</v>
      </c>
      <c r="M20" s="23">
        <v>2597685</v>
      </c>
      <c r="N20" s="23">
        <v>2595614</v>
      </c>
      <c r="O20" s="225"/>
      <c r="P20" s="23">
        <v>2325586</v>
      </c>
      <c r="Q20" s="23">
        <v>2169637</v>
      </c>
      <c r="R20" s="23">
        <v>2169637</v>
      </c>
      <c r="S20" s="23">
        <v>2161592</v>
      </c>
      <c r="U20" s="23">
        <v>2161592</v>
      </c>
      <c r="V20" s="23">
        <v>2155243</v>
      </c>
      <c r="W20" s="23">
        <v>1940304</v>
      </c>
      <c r="X20" s="23">
        <v>1940082</v>
      </c>
      <c r="Z20" s="23">
        <v>1940082</v>
      </c>
      <c r="AA20" s="23">
        <v>2105596</v>
      </c>
      <c r="AB20" s="40">
        <v>1267317</v>
      </c>
      <c r="AC20" s="23">
        <v>1267317</v>
      </c>
    </row>
    <row r="21" spans="1:31">
      <c r="B21" s="134" t="s">
        <v>204</v>
      </c>
      <c r="C21" s="222"/>
      <c r="D21" s="23">
        <v>1203284</v>
      </c>
      <c r="E21" s="310"/>
      <c r="F21" s="23">
        <v>1296637</v>
      </c>
      <c r="G21" s="23">
        <v>1391413</v>
      </c>
      <c r="H21" s="23">
        <v>1468378</v>
      </c>
      <c r="I21" s="23">
        <v>1560370</v>
      </c>
      <c r="J21" s="225"/>
      <c r="K21" s="23">
        <v>1472542</v>
      </c>
      <c r="L21" s="23">
        <v>1558424</v>
      </c>
      <c r="M21" s="23">
        <v>772534</v>
      </c>
      <c r="N21" s="23">
        <v>831197</v>
      </c>
      <c r="O21" s="225"/>
      <c r="P21" s="23">
        <v>646240</v>
      </c>
      <c r="Q21" s="23">
        <v>558571</v>
      </c>
      <c r="R21" s="23">
        <v>604167</v>
      </c>
      <c r="S21" s="23">
        <v>631791</v>
      </c>
      <c r="U21" s="23">
        <v>679479</v>
      </c>
      <c r="V21" s="23">
        <v>730673</v>
      </c>
      <c r="W21" s="23">
        <v>637660</v>
      </c>
      <c r="X21" s="23">
        <v>681229</v>
      </c>
      <c r="Z21" s="23">
        <v>725318</v>
      </c>
      <c r="AA21" s="23">
        <v>770160</v>
      </c>
      <c r="AB21" s="40">
        <v>324185</v>
      </c>
      <c r="AC21" s="23">
        <v>349651</v>
      </c>
    </row>
    <row r="22" spans="1:31" s="85" customFormat="1">
      <c r="A22" s="96"/>
      <c r="B22" s="225" t="s">
        <v>34</v>
      </c>
      <c r="C22" s="225"/>
      <c r="D22" s="23">
        <v>1106377</v>
      </c>
      <c r="E22" s="310"/>
      <c r="F22" s="23">
        <v>1122729</v>
      </c>
      <c r="G22" s="23">
        <v>1142385</v>
      </c>
      <c r="H22" s="23">
        <v>1158836</v>
      </c>
      <c r="I22" s="23">
        <v>1214631</v>
      </c>
      <c r="J22" s="225"/>
      <c r="K22" s="23">
        <v>1215712</v>
      </c>
      <c r="L22" s="23">
        <v>1222386</v>
      </c>
      <c r="M22" s="23">
        <v>1078548</v>
      </c>
      <c r="N22" s="23">
        <v>1100897</v>
      </c>
      <c r="O22" s="225"/>
      <c r="P22" s="23">
        <v>241161</v>
      </c>
      <c r="Q22" s="23">
        <v>179565</v>
      </c>
      <c r="R22" s="23">
        <v>178420</v>
      </c>
      <c r="S22" s="23">
        <v>177576</v>
      </c>
      <c r="T22" s="225"/>
      <c r="U22" s="23">
        <v>181587</v>
      </c>
      <c r="V22" s="23">
        <v>152847</v>
      </c>
      <c r="W22" s="23">
        <v>150746</v>
      </c>
      <c r="X22" s="23">
        <v>157101</v>
      </c>
      <c r="Y22" s="225"/>
      <c r="Z22" s="23">
        <v>156803</v>
      </c>
      <c r="AA22" s="23">
        <v>110922</v>
      </c>
      <c r="AB22" s="40">
        <v>111081</v>
      </c>
      <c r="AC22" s="23">
        <v>112499</v>
      </c>
      <c r="AD22" s="225"/>
      <c r="AE22" s="225"/>
    </row>
    <row r="23" spans="1:31" s="85" customFormat="1">
      <c r="A23" s="96"/>
      <c r="B23" s="134" t="s">
        <v>6</v>
      </c>
      <c r="C23" s="222"/>
      <c r="D23" s="23">
        <v>116536</v>
      </c>
      <c r="E23" s="310"/>
      <c r="F23" s="23">
        <v>111267</v>
      </c>
      <c r="G23" s="23">
        <v>99732</v>
      </c>
      <c r="H23" s="23">
        <v>96612</v>
      </c>
      <c r="I23" s="23">
        <v>94718</v>
      </c>
      <c r="J23" s="225"/>
      <c r="K23" s="23">
        <v>93763</v>
      </c>
      <c r="L23" s="23">
        <v>72041</v>
      </c>
      <c r="M23" s="23">
        <v>66905</v>
      </c>
      <c r="N23" s="23">
        <v>65533</v>
      </c>
      <c r="O23" s="225"/>
      <c r="P23" s="23">
        <v>53697</v>
      </c>
      <c r="Q23" s="23">
        <v>48126</v>
      </c>
      <c r="R23" s="23">
        <v>45860</v>
      </c>
      <c r="S23" s="23">
        <v>45096</v>
      </c>
      <c r="T23" s="134"/>
      <c r="U23" s="23">
        <v>54946</v>
      </c>
      <c r="V23" s="23">
        <v>52643</v>
      </c>
      <c r="W23" s="23">
        <v>38861</v>
      </c>
      <c r="X23" s="23">
        <v>35945</v>
      </c>
      <c r="Y23" s="203"/>
      <c r="Z23" s="23">
        <v>32207</v>
      </c>
      <c r="AA23" s="23">
        <v>29759</v>
      </c>
      <c r="AB23" s="40">
        <v>21079</v>
      </c>
      <c r="AC23" s="23">
        <v>21804</v>
      </c>
      <c r="AD23" s="160"/>
      <c r="AE23" s="134"/>
    </row>
    <row r="24" spans="1:31" s="85" customFormat="1">
      <c r="A24" s="96"/>
      <c r="B24" s="134" t="s">
        <v>7</v>
      </c>
      <c r="C24" s="222"/>
      <c r="D24" s="23">
        <v>0</v>
      </c>
      <c r="E24" s="310"/>
      <c r="F24" s="23">
        <v>38000</v>
      </c>
      <c r="G24" s="23">
        <v>39148</v>
      </c>
      <c r="H24" s="23">
        <v>39204</v>
      </c>
      <c r="I24" s="23">
        <v>40588</v>
      </c>
      <c r="J24" s="225"/>
      <c r="K24" s="23">
        <v>42344</v>
      </c>
      <c r="L24" s="23">
        <v>56684</v>
      </c>
      <c r="M24" s="23">
        <v>59598</v>
      </c>
      <c r="N24" s="23">
        <v>62512</v>
      </c>
      <c r="O24" s="225"/>
      <c r="P24" s="23">
        <v>22776</v>
      </c>
      <c r="Q24" s="23">
        <v>26575</v>
      </c>
      <c r="R24" s="23">
        <v>30374</v>
      </c>
      <c r="S24" s="23">
        <v>33501</v>
      </c>
      <c r="T24" s="134"/>
      <c r="U24" s="23">
        <v>37265</v>
      </c>
      <c r="V24" s="23">
        <v>41043</v>
      </c>
      <c r="W24" s="23">
        <v>44820</v>
      </c>
      <c r="X24" s="23">
        <v>48598</v>
      </c>
      <c r="Y24" s="203"/>
      <c r="Z24" s="23">
        <v>52376</v>
      </c>
      <c r="AA24" s="23">
        <v>56190</v>
      </c>
      <c r="AB24" s="40">
        <v>60005</v>
      </c>
      <c r="AC24" s="23">
        <v>63819</v>
      </c>
      <c r="AD24" s="160"/>
      <c r="AE24" s="134"/>
    </row>
    <row r="25" spans="1:31" s="85" customFormat="1">
      <c r="A25" s="96"/>
      <c r="B25" s="134" t="s">
        <v>8</v>
      </c>
      <c r="C25" s="222"/>
      <c r="D25" s="24">
        <v>30563</v>
      </c>
      <c r="E25" s="310"/>
      <c r="F25" s="24">
        <v>24482</v>
      </c>
      <c r="G25" s="24">
        <v>21696</v>
      </c>
      <c r="H25" s="24">
        <v>23412</v>
      </c>
      <c r="I25" s="24">
        <v>5865</v>
      </c>
      <c r="J25" s="225"/>
      <c r="K25" s="24">
        <v>8557</v>
      </c>
      <c r="L25" s="24">
        <v>9700</v>
      </c>
      <c r="M25" s="24">
        <v>9225</v>
      </c>
      <c r="N25" s="24">
        <v>9025</v>
      </c>
      <c r="O25" s="225"/>
      <c r="P25" s="24">
        <v>8751</v>
      </c>
      <c r="Q25" s="24">
        <v>8706</v>
      </c>
      <c r="R25" s="24">
        <v>8518</v>
      </c>
      <c r="S25" s="24">
        <v>8393</v>
      </c>
      <c r="T25" s="134"/>
      <c r="U25" s="24">
        <v>8404</v>
      </c>
      <c r="V25" s="24">
        <v>8587</v>
      </c>
      <c r="W25" s="24">
        <v>8517</v>
      </c>
      <c r="X25" s="24">
        <v>10701</v>
      </c>
      <c r="Y25" s="203"/>
      <c r="Z25" s="24">
        <v>10638</v>
      </c>
      <c r="AA25" s="24">
        <v>10994</v>
      </c>
      <c r="AB25" s="194">
        <v>10560</v>
      </c>
      <c r="AC25" s="24">
        <v>10461</v>
      </c>
      <c r="AD25" s="160"/>
      <c r="AE25" s="134"/>
    </row>
    <row r="26" spans="1:31" ht="12.75" thickBot="1">
      <c r="B26" s="16" t="s">
        <v>9</v>
      </c>
      <c r="C26" s="16"/>
      <c r="D26" s="31">
        <f>SUM(D16:D25)</f>
        <v>7619048</v>
      </c>
      <c r="E26" s="311"/>
      <c r="F26" s="31">
        <f>SUM(F16:F25)</f>
        <v>7765029</v>
      </c>
      <c r="G26" s="31">
        <f>SUM(G16:G25)</f>
        <v>7820877</v>
      </c>
      <c r="H26" s="31">
        <f>SUM(H16:H25)</f>
        <v>7739221</v>
      </c>
      <c r="I26" s="31">
        <f>SUM(I16:I25)</f>
        <v>7696420</v>
      </c>
      <c r="J26" s="16"/>
      <c r="K26" s="31">
        <f>SUM(K16:K25)</f>
        <v>7480562</v>
      </c>
      <c r="L26" s="31">
        <f>SUM(L16:L25)</f>
        <v>7433224</v>
      </c>
      <c r="M26" s="31">
        <f>SUM(M16:M25)</f>
        <v>6882191</v>
      </c>
      <c r="N26" s="31">
        <f>SUM(N16:N25)</f>
        <v>6072310</v>
      </c>
      <c r="O26" s="16"/>
      <c r="P26" s="31">
        <f>SUM(P16:P25)</f>
        <v>5154144</v>
      </c>
      <c r="Q26" s="31">
        <f>SUM(Q16:Q25)</f>
        <v>4391670</v>
      </c>
      <c r="R26" s="31">
        <f>SUM(R16:R25)</f>
        <v>4287920</v>
      </c>
      <c r="S26" s="31">
        <f>SUM(S16:S25)</f>
        <v>4230981</v>
      </c>
      <c r="T26" s="16"/>
      <c r="U26" s="31">
        <f>SUM(U16:U25)</f>
        <v>4353330</v>
      </c>
      <c r="V26" s="31">
        <f>SUM(V16:V25)</f>
        <v>4254303</v>
      </c>
      <c r="W26" s="31">
        <f>SUM(W16:W25)</f>
        <v>3844696</v>
      </c>
      <c r="X26" s="31">
        <f>SUM(X16:X25)</f>
        <v>3817347</v>
      </c>
      <c r="Y26" s="16"/>
      <c r="Z26" s="31">
        <f>SUM(Z16:Z25)</f>
        <v>3847205</v>
      </c>
      <c r="AA26" s="31">
        <f>SUM(AA16:AA25)</f>
        <v>3901117</v>
      </c>
      <c r="AB26" s="195">
        <f>SUM(AB16:AB25)</f>
        <v>2642061</v>
      </c>
      <c r="AC26" s="31">
        <f>SUM(AC16:AC25)</f>
        <v>2631965</v>
      </c>
      <c r="AD26" s="16"/>
      <c r="AE26" s="16"/>
    </row>
    <row r="27" spans="1:31" ht="12.75" thickTop="1">
      <c r="B27" s="134"/>
      <c r="C27" s="222"/>
      <c r="D27" s="219"/>
      <c r="E27" s="309"/>
      <c r="F27" s="219"/>
      <c r="G27" s="219"/>
      <c r="H27" s="219"/>
      <c r="I27" s="219"/>
      <c r="J27" s="225"/>
      <c r="K27" s="23"/>
      <c r="L27" s="23"/>
      <c r="M27" s="23"/>
      <c r="N27" s="23"/>
      <c r="O27" s="225"/>
      <c r="P27" s="23"/>
      <c r="Q27" s="23"/>
      <c r="R27" s="23"/>
      <c r="S27" s="23"/>
      <c r="U27" s="23"/>
      <c r="V27" s="23"/>
      <c r="W27" s="23"/>
      <c r="X27" s="23"/>
      <c r="Z27" s="23"/>
      <c r="AA27" s="23"/>
      <c r="AB27" s="40"/>
      <c r="AC27" s="23"/>
    </row>
    <row r="28" spans="1:31">
      <c r="B28" s="61" t="s">
        <v>10</v>
      </c>
      <c r="C28" s="61"/>
      <c r="D28" s="281"/>
      <c r="E28" s="312"/>
      <c r="F28" s="281"/>
      <c r="G28" s="281"/>
      <c r="H28" s="281"/>
      <c r="I28" s="281"/>
      <c r="J28" s="61"/>
      <c r="K28" s="23"/>
      <c r="L28" s="23"/>
      <c r="M28" s="23"/>
      <c r="N28" s="23"/>
      <c r="O28" s="61"/>
      <c r="P28" s="23"/>
      <c r="Q28" s="23"/>
      <c r="R28" s="23"/>
      <c r="S28" s="23"/>
      <c r="T28" s="17"/>
      <c r="U28" s="23"/>
      <c r="V28" s="23"/>
      <c r="W28" s="23"/>
      <c r="X28" s="23"/>
      <c r="Y28" s="17"/>
      <c r="Z28" s="23"/>
      <c r="AA28" s="23"/>
      <c r="AB28" s="40"/>
      <c r="AC28" s="23"/>
      <c r="AD28" s="17"/>
      <c r="AE28" s="17"/>
    </row>
    <row r="29" spans="1:31">
      <c r="B29" s="134" t="s">
        <v>11</v>
      </c>
      <c r="C29" s="222"/>
      <c r="D29" s="23">
        <v>252079</v>
      </c>
      <c r="E29" s="310"/>
      <c r="F29" s="23">
        <v>302154</v>
      </c>
      <c r="G29" s="23">
        <v>295165</v>
      </c>
      <c r="H29" s="23">
        <v>318008</v>
      </c>
      <c r="I29" s="23">
        <v>323261</v>
      </c>
      <c r="J29" s="225"/>
      <c r="K29" s="23">
        <v>342120</v>
      </c>
      <c r="L29" s="23">
        <v>290465</v>
      </c>
      <c r="M29" s="23">
        <v>245506</v>
      </c>
      <c r="N29" s="23">
        <v>233536</v>
      </c>
      <c r="O29" s="225"/>
      <c r="P29" s="23">
        <v>257450</v>
      </c>
      <c r="Q29" s="23">
        <v>212886</v>
      </c>
      <c r="R29" s="23">
        <v>227148</v>
      </c>
      <c r="S29" s="23">
        <v>189329</v>
      </c>
      <c r="U29" s="23">
        <v>241370</v>
      </c>
      <c r="V29" s="23">
        <v>212397</v>
      </c>
      <c r="W29" s="23">
        <v>193510</v>
      </c>
      <c r="X29" s="23">
        <v>193720</v>
      </c>
      <c r="Z29" s="23">
        <v>231954</v>
      </c>
      <c r="AA29" s="23">
        <v>230162</v>
      </c>
      <c r="AB29" s="40">
        <v>188896</v>
      </c>
      <c r="AC29" s="23">
        <v>178403</v>
      </c>
    </row>
    <row r="30" spans="1:31">
      <c r="B30" s="134" t="s">
        <v>12</v>
      </c>
      <c r="C30" s="222"/>
      <c r="D30" s="23">
        <v>10000</v>
      </c>
      <c r="E30" s="310"/>
      <c r="F30" s="23">
        <v>10000</v>
      </c>
      <c r="G30" s="23">
        <v>282760</v>
      </c>
      <c r="H30" s="23">
        <v>382760</v>
      </c>
      <c r="I30" s="23">
        <v>382760</v>
      </c>
      <c r="J30" s="225"/>
      <c r="K30" s="23">
        <v>182760</v>
      </c>
      <c r="L30" s="23">
        <v>232760</v>
      </c>
      <c r="M30" s="23">
        <v>8000</v>
      </c>
      <c r="N30" s="23">
        <v>8000</v>
      </c>
      <c r="O30" s="225"/>
      <c r="P30" s="23">
        <v>8000</v>
      </c>
      <c r="Q30" s="23">
        <v>8000</v>
      </c>
      <c r="R30" s="23">
        <v>8000</v>
      </c>
      <c r="S30" s="23">
        <v>8000</v>
      </c>
      <c r="U30" s="23">
        <v>8000</v>
      </c>
      <c r="V30" s="23">
        <v>15802</v>
      </c>
      <c r="W30" s="23">
        <v>65289</v>
      </c>
      <c r="X30" s="23">
        <v>62105</v>
      </c>
      <c r="Z30" s="23">
        <v>62582</v>
      </c>
      <c r="AA30" s="23">
        <v>62384</v>
      </c>
      <c r="AB30" s="40">
        <v>54994</v>
      </c>
      <c r="AC30" s="23">
        <v>55473</v>
      </c>
    </row>
    <row r="31" spans="1:31">
      <c r="B31" s="134" t="s">
        <v>35</v>
      </c>
      <c r="C31" s="222"/>
      <c r="D31" s="23">
        <v>582139</v>
      </c>
      <c r="E31" s="310"/>
      <c r="F31" s="23">
        <v>644211</v>
      </c>
      <c r="G31" s="23">
        <v>689189</v>
      </c>
      <c r="H31" s="23">
        <v>557873</v>
      </c>
      <c r="I31" s="23">
        <v>567475</v>
      </c>
      <c r="J31" s="225"/>
      <c r="K31" s="23">
        <v>570328</v>
      </c>
      <c r="L31" s="23">
        <v>573258</v>
      </c>
      <c r="M31" s="23">
        <v>364872</v>
      </c>
      <c r="N31" s="23">
        <v>389890</v>
      </c>
      <c r="O31" s="225"/>
      <c r="P31" s="23">
        <v>373549</v>
      </c>
      <c r="Q31" s="23">
        <v>368020</v>
      </c>
      <c r="R31" s="23">
        <v>306159</v>
      </c>
      <c r="S31" s="23">
        <v>323470</v>
      </c>
      <c r="U31" s="23">
        <v>358066</v>
      </c>
      <c r="V31" s="23">
        <v>364728</v>
      </c>
      <c r="W31" s="23">
        <v>292162</v>
      </c>
      <c r="X31" s="23">
        <v>301341</v>
      </c>
      <c r="Z31" s="23">
        <v>332664</v>
      </c>
      <c r="AA31" s="23">
        <v>334665</v>
      </c>
      <c r="AB31" s="40">
        <v>246738</v>
      </c>
      <c r="AC31" s="23">
        <v>268020</v>
      </c>
    </row>
    <row r="32" spans="1:31">
      <c r="B32" s="134" t="s">
        <v>36</v>
      </c>
      <c r="C32" s="222"/>
      <c r="D32" s="23">
        <v>31055</v>
      </c>
      <c r="E32" s="310"/>
      <c r="F32" s="23">
        <v>38234</v>
      </c>
      <c r="G32" s="23">
        <v>33685</v>
      </c>
      <c r="H32" s="23">
        <v>30084</v>
      </c>
      <c r="I32" s="23">
        <v>30524</v>
      </c>
      <c r="J32" s="225"/>
      <c r="K32" s="23">
        <v>31835</v>
      </c>
      <c r="L32" s="23">
        <v>34555</v>
      </c>
      <c r="M32" s="23">
        <v>24770</v>
      </c>
      <c r="N32" s="23">
        <v>39203</v>
      </c>
      <c r="O32" s="225"/>
      <c r="P32" s="23">
        <v>32030</v>
      </c>
      <c r="Q32" s="23">
        <v>20906</v>
      </c>
      <c r="R32" s="23">
        <v>17800</v>
      </c>
      <c r="S32" s="23">
        <v>15996</v>
      </c>
      <c r="U32" s="23">
        <v>17001</v>
      </c>
      <c r="V32" s="23">
        <v>4529</v>
      </c>
      <c r="W32" s="23">
        <v>11729</v>
      </c>
      <c r="X32" s="23">
        <v>15341</v>
      </c>
      <c r="Z32" s="23">
        <v>12948</v>
      </c>
      <c r="AA32" s="23">
        <v>9118</v>
      </c>
      <c r="AB32" s="40">
        <v>6494</v>
      </c>
      <c r="AC32" s="23">
        <v>17535</v>
      </c>
    </row>
    <row r="33" spans="1:31">
      <c r="B33" s="16" t="s">
        <v>13</v>
      </c>
      <c r="C33" s="16"/>
      <c r="D33" s="89">
        <f>SUM(D29:D32)</f>
        <v>875273</v>
      </c>
      <c r="E33" s="311"/>
      <c r="F33" s="89">
        <f>SUM(F29:F32)</f>
        <v>994599</v>
      </c>
      <c r="G33" s="89">
        <f>SUM(G29:G32)</f>
        <v>1300799</v>
      </c>
      <c r="H33" s="89">
        <f>SUM(H29:H32)</f>
        <v>1288725</v>
      </c>
      <c r="I33" s="89">
        <f>SUM(I29:I32)</f>
        <v>1304020</v>
      </c>
      <c r="J33" s="16"/>
      <c r="K33" s="89">
        <f>SUM(K29:K32)</f>
        <v>1127043</v>
      </c>
      <c r="L33" s="89">
        <f>SUM(L29:L32)</f>
        <v>1131038</v>
      </c>
      <c r="M33" s="89">
        <f>SUM(M29:M32)</f>
        <v>643148</v>
      </c>
      <c r="N33" s="89">
        <f>SUM(N29:N32)</f>
        <v>670629</v>
      </c>
      <c r="O33" s="16"/>
      <c r="P33" s="89">
        <f>SUM(P29:P32)</f>
        <v>671029</v>
      </c>
      <c r="Q33" s="89">
        <f>SUM(Q29:Q32)</f>
        <v>609812</v>
      </c>
      <c r="R33" s="89">
        <f>SUM(R29:R32)</f>
        <v>559107</v>
      </c>
      <c r="S33" s="89">
        <f>SUM(S29:S32)</f>
        <v>536795</v>
      </c>
      <c r="T33" s="16"/>
      <c r="U33" s="89">
        <f>SUM(U29:U32)</f>
        <v>624437</v>
      </c>
      <c r="V33" s="89">
        <f>SUM(V29:V32)</f>
        <v>597456</v>
      </c>
      <c r="W33" s="89">
        <f>SUM(W29:W32)</f>
        <v>562690</v>
      </c>
      <c r="X33" s="89">
        <f>SUM(X29:X32)</f>
        <v>572507</v>
      </c>
      <c r="Y33" s="16"/>
      <c r="Z33" s="89">
        <f>SUM(Z29:Z32)</f>
        <v>640148</v>
      </c>
      <c r="AA33" s="89">
        <f>SUM(AA29:AA32)</f>
        <v>636329</v>
      </c>
      <c r="AB33" s="196">
        <f>SUM(AB29:AB32)</f>
        <v>497122</v>
      </c>
      <c r="AC33" s="89">
        <f>SUM(AC29:AC32)</f>
        <v>519431</v>
      </c>
      <c r="AD33" s="16"/>
      <c r="AE33" s="16"/>
    </row>
    <row r="34" spans="1:31">
      <c r="B34" s="134"/>
      <c r="C34" s="222"/>
      <c r="D34" s="23"/>
      <c r="E34" s="310"/>
      <c r="F34" s="23"/>
      <c r="G34" s="23"/>
      <c r="H34" s="23"/>
      <c r="I34" s="23"/>
      <c r="J34" s="225"/>
      <c r="K34" s="23"/>
      <c r="L34" s="23"/>
      <c r="M34" s="23"/>
      <c r="N34" s="23"/>
      <c r="O34" s="225"/>
      <c r="P34" s="23"/>
      <c r="Q34" s="23"/>
      <c r="R34" s="23"/>
      <c r="S34" s="23"/>
      <c r="U34" s="23"/>
      <c r="V34" s="23"/>
      <c r="W34" s="23"/>
      <c r="X34" s="23"/>
      <c r="Z34" s="23"/>
      <c r="AA34" s="23"/>
      <c r="AB34" s="40"/>
      <c r="AC34" s="23"/>
    </row>
    <row r="35" spans="1:31">
      <c r="B35" s="61" t="s">
        <v>14</v>
      </c>
      <c r="C35" s="61"/>
      <c r="D35" s="23"/>
      <c r="E35" s="310"/>
      <c r="F35" s="23"/>
      <c r="G35" s="23"/>
      <c r="H35" s="23"/>
      <c r="I35" s="23"/>
      <c r="J35" s="61"/>
      <c r="K35" s="23"/>
      <c r="L35" s="23"/>
      <c r="M35" s="23"/>
      <c r="N35" s="23"/>
      <c r="O35" s="61"/>
      <c r="P35" s="23"/>
      <c r="Q35" s="23"/>
      <c r="R35" s="23"/>
      <c r="S35" s="23"/>
      <c r="T35" s="17"/>
      <c r="U35" s="23"/>
      <c r="V35" s="23"/>
      <c r="W35" s="23"/>
      <c r="X35" s="23"/>
      <c r="Y35" s="17"/>
      <c r="Z35" s="23"/>
      <c r="AA35" s="23"/>
      <c r="AB35" s="40"/>
      <c r="AC35" s="23"/>
      <c r="AD35" s="17"/>
      <c r="AE35" s="17"/>
    </row>
    <row r="36" spans="1:31">
      <c r="B36" s="134" t="s">
        <v>74</v>
      </c>
      <c r="C36" s="222"/>
      <c r="D36" s="23">
        <v>51168</v>
      </c>
      <c r="E36" s="310"/>
      <c r="F36" s="23">
        <v>52827</v>
      </c>
      <c r="G36" s="23">
        <v>52688</v>
      </c>
      <c r="H36" s="23">
        <v>47379</v>
      </c>
      <c r="I36" s="23">
        <v>46689</v>
      </c>
      <c r="J36" s="225"/>
      <c r="K36" s="23">
        <v>50338</v>
      </c>
      <c r="L36" s="23">
        <v>40501</v>
      </c>
      <c r="M36" s="23">
        <v>30309</v>
      </c>
      <c r="N36" s="23">
        <v>31481</v>
      </c>
      <c r="O36" s="225"/>
      <c r="P36" s="23">
        <v>29848</v>
      </c>
      <c r="Q36" s="23">
        <v>31357</v>
      </c>
      <c r="R36" s="23">
        <v>31514</v>
      </c>
      <c r="S36" s="23">
        <v>29579</v>
      </c>
      <c r="U36" s="23">
        <v>34682</v>
      </c>
      <c r="V36" s="23">
        <v>30802</v>
      </c>
      <c r="W36" s="23">
        <v>33098</v>
      </c>
      <c r="X36" s="23">
        <v>39126</v>
      </c>
      <c r="Z36" s="23">
        <v>41999</v>
      </c>
      <c r="AA36" s="23">
        <v>41486</v>
      </c>
      <c r="AB36" s="40">
        <v>19344</v>
      </c>
      <c r="AC36" s="23">
        <v>20322</v>
      </c>
    </row>
    <row r="37" spans="1:31">
      <c r="B37" s="134" t="s">
        <v>15</v>
      </c>
      <c r="C37" s="222"/>
      <c r="D37" s="23">
        <v>0</v>
      </c>
      <c r="E37" s="310"/>
      <c r="F37" s="23">
        <v>2727</v>
      </c>
      <c r="G37" s="23">
        <v>3366</v>
      </c>
      <c r="H37" s="23">
        <v>4005</v>
      </c>
      <c r="I37" s="23">
        <v>4644</v>
      </c>
      <c r="J37" s="225"/>
      <c r="K37" s="23">
        <v>5283</v>
      </c>
      <c r="L37" s="23">
        <v>6052</v>
      </c>
      <c r="M37" s="23">
        <v>6820</v>
      </c>
      <c r="N37" s="23">
        <v>7589</v>
      </c>
      <c r="O37" s="225"/>
      <c r="P37" s="23">
        <v>8357</v>
      </c>
      <c r="Q37" s="23">
        <v>9503</v>
      </c>
      <c r="R37" s="23">
        <v>10650</v>
      </c>
      <c r="S37" s="23">
        <v>11796</v>
      </c>
      <c r="U37" s="23">
        <v>12943</v>
      </c>
      <c r="V37" s="23">
        <v>14089</v>
      </c>
      <c r="W37" s="23">
        <v>15236</v>
      </c>
      <c r="X37" s="23">
        <v>16382</v>
      </c>
      <c r="Z37" s="23">
        <v>17529</v>
      </c>
      <c r="AA37" s="23">
        <v>18675</v>
      </c>
      <c r="AB37" s="40">
        <v>18401</v>
      </c>
      <c r="AC37" s="23">
        <v>13460</v>
      </c>
    </row>
    <row r="38" spans="1:31">
      <c r="B38" s="134" t="s">
        <v>16</v>
      </c>
      <c r="C38" s="222"/>
      <c r="D38" s="23">
        <v>64730</v>
      </c>
      <c r="E38" s="310"/>
      <c r="F38" s="23">
        <v>65719</v>
      </c>
      <c r="G38" s="23">
        <v>62996</v>
      </c>
      <c r="H38" s="23">
        <v>62213</v>
      </c>
      <c r="I38" s="23">
        <v>61235</v>
      </c>
      <c r="J38" s="225"/>
      <c r="K38" s="23">
        <v>58627</v>
      </c>
      <c r="L38" s="23">
        <v>57300</v>
      </c>
      <c r="M38" s="23">
        <v>55827</v>
      </c>
      <c r="N38" s="23">
        <v>63691</v>
      </c>
      <c r="O38" s="225"/>
      <c r="P38" s="23">
        <v>61993</v>
      </c>
      <c r="Q38" s="23">
        <v>58292</v>
      </c>
      <c r="R38" s="23">
        <v>54842</v>
      </c>
      <c r="S38" s="23">
        <v>55737</v>
      </c>
      <c r="U38" s="23">
        <v>56737</v>
      </c>
      <c r="V38" s="23">
        <v>64000</v>
      </c>
      <c r="W38" s="23">
        <v>65346</v>
      </c>
      <c r="X38" s="23">
        <v>61682</v>
      </c>
      <c r="Z38" s="23">
        <v>60300</v>
      </c>
      <c r="AA38" s="23">
        <v>55917</v>
      </c>
      <c r="AB38" s="40">
        <v>25062</v>
      </c>
      <c r="AC38" s="23">
        <v>25489</v>
      </c>
    </row>
    <row r="39" spans="1:31">
      <c r="B39" s="134" t="s">
        <v>17</v>
      </c>
      <c r="C39" s="222"/>
      <c r="D39" s="23">
        <v>2609127</v>
      </c>
      <c r="E39" s="310"/>
      <c r="F39" s="23">
        <v>2610523</v>
      </c>
      <c r="G39" s="23">
        <v>2385322</v>
      </c>
      <c r="H39" s="23">
        <v>2385709</v>
      </c>
      <c r="I39" s="23">
        <v>2386415</v>
      </c>
      <c r="J39" s="225"/>
      <c r="K39" s="23">
        <v>2387057</v>
      </c>
      <c r="L39" s="23">
        <v>2388805</v>
      </c>
      <c r="M39" s="23">
        <v>2389826</v>
      </c>
      <c r="N39" s="23">
        <v>2137276</v>
      </c>
      <c r="O39" s="225"/>
      <c r="P39" s="23">
        <v>2137987</v>
      </c>
      <c r="Q39" s="23">
        <v>1546840</v>
      </c>
      <c r="R39" s="23">
        <v>1547682</v>
      </c>
      <c r="S39" s="23">
        <v>1548526</v>
      </c>
      <c r="U39" s="23">
        <v>1549370</v>
      </c>
      <c r="V39" s="23">
        <v>1550420</v>
      </c>
      <c r="W39" s="23">
        <v>1207538</v>
      </c>
      <c r="X39" s="23">
        <v>1224626</v>
      </c>
      <c r="Z39" s="23">
        <v>1236916</v>
      </c>
      <c r="AA39" s="23">
        <v>1249688</v>
      </c>
      <c r="AB39" s="40">
        <v>485681</v>
      </c>
      <c r="AC39" s="23">
        <v>496685</v>
      </c>
    </row>
    <row r="40" spans="1:31">
      <c r="B40" s="134" t="s">
        <v>35</v>
      </c>
      <c r="C40" s="222"/>
      <c r="D40" s="23">
        <v>43585</v>
      </c>
      <c r="E40" s="310"/>
      <c r="F40" s="23">
        <v>69197</v>
      </c>
      <c r="G40" s="23">
        <v>72176</v>
      </c>
      <c r="H40" s="23">
        <v>68934</v>
      </c>
      <c r="I40" s="23">
        <v>68963</v>
      </c>
      <c r="J40" s="225"/>
      <c r="K40" s="23">
        <v>61678</v>
      </c>
      <c r="L40" s="23">
        <v>59000</v>
      </c>
      <c r="M40" s="23">
        <v>47119</v>
      </c>
      <c r="N40" s="23">
        <v>46247</v>
      </c>
      <c r="O40" s="225"/>
      <c r="P40" s="23">
        <v>37461</v>
      </c>
      <c r="Q40" s="23">
        <v>33868</v>
      </c>
      <c r="R40" s="23">
        <v>33115</v>
      </c>
      <c r="S40" s="23">
        <v>27542</v>
      </c>
      <c r="U40" s="23">
        <v>28223</v>
      </c>
      <c r="V40" s="23">
        <v>20042</v>
      </c>
      <c r="W40" s="23">
        <v>18022</v>
      </c>
      <c r="X40" s="23">
        <v>18646</v>
      </c>
      <c r="Z40" s="23">
        <v>17248</v>
      </c>
      <c r="AA40" s="23">
        <v>17726</v>
      </c>
      <c r="AB40" s="40">
        <v>13014</v>
      </c>
      <c r="AC40" s="23">
        <v>13750</v>
      </c>
    </row>
    <row r="41" spans="1:31">
      <c r="B41" s="134" t="s">
        <v>18</v>
      </c>
      <c r="C41" s="222"/>
      <c r="D41" s="23">
        <v>173807</v>
      </c>
      <c r="E41" s="310"/>
      <c r="F41" s="23">
        <v>172241</v>
      </c>
      <c r="G41" s="23">
        <v>171174</v>
      </c>
      <c r="H41" s="23">
        <v>176222</v>
      </c>
      <c r="I41" s="23">
        <v>167484</v>
      </c>
      <c r="J41" s="225"/>
      <c r="K41" s="23">
        <v>162493</v>
      </c>
      <c r="L41" s="23">
        <v>149825</v>
      </c>
      <c r="M41" s="23">
        <v>146845</v>
      </c>
      <c r="N41" s="23">
        <v>145787</v>
      </c>
      <c r="O41" s="225"/>
      <c r="P41" s="23">
        <v>149041</v>
      </c>
      <c r="Q41" s="23">
        <v>142616</v>
      </c>
      <c r="R41" s="23">
        <v>141205</v>
      </c>
      <c r="S41" s="23">
        <v>151306</v>
      </c>
      <c r="U41" s="23">
        <v>151484</v>
      </c>
      <c r="V41" s="23">
        <v>163232</v>
      </c>
      <c r="W41" s="23">
        <v>161036</v>
      </c>
      <c r="X41" s="23">
        <v>163749</v>
      </c>
      <c r="Z41" s="23">
        <v>162131</v>
      </c>
      <c r="AA41" s="23">
        <v>158856</v>
      </c>
      <c r="AB41" s="40">
        <v>146848</v>
      </c>
      <c r="AC41" s="23">
        <v>144210</v>
      </c>
    </row>
    <row r="42" spans="1:31" s="85" customFormat="1">
      <c r="A42" s="96"/>
      <c r="B42" s="225" t="s">
        <v>37</v>
      </c>
      <c r="C42" s="225"/>
      <c r="D42" s="23">
        <v>74328</v>
      </c>
      <c r="E42" s="310"/>
      <c r="F42" s="23">
        <v>79938</v>
      </c>
      <c r="G42" s="23">
        <v>75376</v>
      </c>
      <c r="H42" s="23">
        <v>77182</v>
      </c>
      <c r="I42" s="23">
        <v>92034</v>
      </c>
      <c r="J42" s="225"/>
      <c r="K42" s="23">
        <v>94724</v>
      </c>
      <c r="L42" s="23">
        <v>97104</v>
      </c>
      <c r="M42" s="23">
        <v>72121</v>
      </c>
      <c r="N42" s="23">
        <v>90381</v>
      </c>
      <c r="O42" s="225"/>
      <c r="P42" s="23">
        <v>79231</v>
      </c>
      <c r="Q42" s="23">
        <v>48900</v>
      </c>
      <c r="R42" s="23">
        <v>55952</v>
      </c>
      <c r="S42" s="23">
        <v>59602</v>
      </c>
      <c r="T42" s="225"/>
      <c r="U42" s="23">
        <v>65647</v>
      </c>
      <c r="V42" s="23">
        <v>35220</v>
      </c>
      <c r="W42" s="23">
        <v>22352</v>
      </c>
      <c r="X42" s="23">
        <v>25656</v>
      </c>
      <c r="Y42" s="225"/>
      <c r="Z42" s="23">
        <v>28767</v>
      </c>
      <c r="AA42" s="23">
        <v>156266</v>
      </c>
      <c r="AB42" s="40">
        <v>30303</v>
      </c>
      <c r="AC42" s="23">
        <v>39071</v>
      </c>
      <c r="AD42" s="225"/>
      <c r="AE42" s="225"/>
    </row>
    <row r="43" spans="1:31">
      <c r="B43" s="16" t="s">
        <v>19</v>
      </c>
      <c r="C43" s="16"/>
      <c r="D43" s="89">
        <f>SUM(D36:D42)</f>
        <v>3016745</v>
      </c>
      <c r="E43" s="311"/>
      <c r="F43" s="89">
        <f>SUM(F36:F42)</f>
        <v>3053172</v>
      </c>
      <c r="G43" s="89">
        <f>SUM(G36:G42)</f>
        <v>2823098</v>
      </c>
      <c r="H43" s="89">
        <f>SUM(H36:H42)</f>
        <v>2821644</v>
      </c>
      <c r="I43" s="89">
        <f>SUM(I36:I42)</f>
        <v>2827464</v>
      </c>
      <c r="J43" s="16"/>
      <c r="K43" s="89">
        <f>SUM(K36:K42)</f>
        <v>2820200</v>
      </c>
      <c r="L43" s="89">
        <f>SUM(L36:L42)</f>
        <v>2798587</v>
      </c>
      <c r="M43" s="89">
        <f>SUM(M36:M42)</f>
        <v>2748867</v>
      </c>
      <c r="N43" s="89">
        <f>SUM(N36:N42)</f>
        <v>2522452</v>
      </c>
      <c r="O43" s="16"/>
      <c r="P43" s="89">
        <f>SUM(P36:P42)</f>
        <v>2503918</v>
      </c>
      <c r="Q43" s="89">
        <f>SUM(Q36:Q42)</f>
        <v>1871376</v>
      </c>
      <c r="R43" s="89">
        <f>SUM(R36:R42)</f>
        <v>1874960</v>
      </c>
      <c r="S43" s="89">
        <f>SUM(S36:S42)</f>
        <v>1884088</v>
      </c>
      <c r="T43" s="16"/>
      <c r="U43" s="89">
        <f>SUM(U36:U42)</f>
        <v>1899086</v>
      </c>
      <c r="V43" s="89">
        <f>SUM(V36:V42)</f>
        <v>1877805</v>
      </c>
      <c r="W43" s="89">
        <f>SUM(W36:W42)</f>
        <v>1522628</v>
      </c>
      <c r="X43" s="89">
        <f>SUM(X36:X42)</f>
        <v>1549867</v>
      </c>
      <c r="Y43" s="16"/>
      <c r="Z43" s="89">
        <f>SUM(Z36:Z42)</f>
        <v>1564890</v>
      </c>
      <c r="AA43" s="89">
        <f>SUM(AA36:AA42)</f>
        <v>1698614</v>
      </c>
      <c r="AB43" s="196">
        <f>SUM(AB36:AB42)</f>
        <v>738653</v>
      </c>
      <c r="AC43" s="89">
        <f>SUM(AC36:AC42)</f>
        <v>752987</v>
      </c>
      <c r="AD43" s="16"/>
      <c r="AE43" s="16"/>
    </row>
    <row r="44" spans="1:31">
      <c r="B44" s="134"/>
      <c r="C44" s="222"/>
      <c r="D44" s="23"/>
      <c r="E44" s="310"/>
      <c r="F44" s="23"/>
      <c r="G44" s="23"/>
      <c r="H44" s="23"/>
      <c r="I44" s="23"/>
      <c r="J44" s="225"/>
      <c r="K44" s="23"/>
      <c r="L44" s="23"/>
      <c r="M44" s="23"/>
      <c r="N44" s="23"/>
      <c r="O44" s="225"/>
      <c r="P44" s="23"/>
      <c r="Q44" s="23"/>
      <c r="R44" s="23"/>
      <c r="S44" s="23"/>
      <c r="U44" s="23"/>
      <c r="V44" s="23"/>
      <c r="W44" s="23"/>
      <c r="X44" s="23"/>
      <c r="Z44" s="23"/>
      <c r="AA44" s="23"/>
      <c r="AB44" s="40"/>
      <c r="AC44" s="23"/>
    </row>
    <row r="45" spans="1:31">
      <c r="B45" s="61" t="s">
        <v>38</v>
      </c>
      <c r="C45" s="61"/>
      <c r="D45" s="23"/>
      <c r="E45" s="310"/>
      <c r="F45" s="23"/>
      <c r="G45" s="23"/>
      <c r="H45" s="23"/>
      <c r="I45" s="23"/>
      <c r="J45" s="61"/>
      <c r="K45" s="23"/>
      <c r="L45" s="23"/>
      <c r="M45" s="23"/>
      <c r="N45" s="23"/>
      <c r="O45" s="61"/>
      <c r="P45" s="23"/>
      <c r="Q45" s="23"/>
      <c r="R45" s="23"/>
      <c r="S45" s="23"/>
      <c r="U45" s="23"/>
      <c r="V45" s="23"/>
      <c r="W45" s="23"/>
      <c r="X45" s="23"/>
      <c r="Z45" s="23"/>
      <c r="AA45" s="23"/>
      <c r="AB45" s="40"/>
      <c r="AC45" s="23"/>
    </row>
    <row r="46" spans="1:31">
      <c r="B46" s="134" t="s">
        <v>212</v>
      </c>
      <c r="C46" s="222"/>
      <c r="D46" s="23">
        <v>1730933</v>
      </c>
      <c r="E46" s="310"/>
      <c r="F46" s="23">
        <v>1707073</v>
      </c>
      <c r="G46" s="23">
        <v>1689997</v>
      </c>
      <c r="H46" s="23">
        <v>1650217</v>
      </c>
      <c r="I46" s="23">
        <v>1642502</v>
      </c>
      <c r="J46" s="225"/>
      <c r="K46" s="23">
        <v>1613454</v>
      </c>
      <c r="L46" s="23">
        <v>1597436</v>
      </c>
      <c r="M46" s="23">
        <v>1575619</v>
      </c>
      <c r="N46" s="23">
        <v>977458</v>
      </c>
      <c r="O46" s="225"/>
      <c r="P46" s="23">
        <v>965068</v>
      </c>
      <c r="Q46" s="23">
        <v>950114</v>
      </c>
      <c r="R46" s="23">
        <v>940613</v>
      </c>
      <c r="S46" s="23">
        <v>939157</v>
      </c>
      <c r="U46" s="23">
        <v>934427</v>
      </c>
      <c r="V46" s="23">
        <v>926778</v>
      </c>
      <c r="W46" s="23">
        <v>916761</v>
      </c>
      <c r="X46" s="23">
        <v>917664</v>
      </c>
      <c r="Z46" s="23">
        <v>905232</v>
      </c>
      <c r="AA46" s="23">
        <v>898085</v>
      </c>
      <c r="AB46" s="40">
        <v>762182</v>
      </c>
      <c r="AC46" s="23">
        <v>760436</v>
      </c>
    </row>
    <row r="47" spans="1:31">
      <c r="B47" s="134" t="s">
        <v>20</v>
      </c>
      <c r="C47" s="222"/>
      <c r="D47" s="23">
        <v>32256</v>
      </c>
      <c r="E47" s="310"/>
      <c r="F47" s="23">
        <v>33645</v>
      </c>
      <c r="G47" s="23">
        <v>51810</v>
      </c>
      <c r="H47" s="23">
        <v>47521</v>
      </c>
      <c r="I47" s="23">
        <v>49518</v>
      </c>
      <c r="J47" s="225"/>
      <c r="K47" s="23">
        <v>48800</v>
      </c>
      <c r="L47" s="23">
        <v>43281</v>
      </c>
      <c r="M47" s="23">
        <v>39884</v>
      </c>
      <c r="N47" s="23">
        <v>48730</v>
      </c>
      <c r="O47" s="225"/>
      <c r="P47" s="23">
        <v>46310</v>
      </c>
      <c r="Q47" s="23">
        <v>51248</v>
      </c>
      <c r="R47" s="23">
        <v>49376</v>
      </c>
      <c r="S47" s="23">
        <v>51884</v>
      </c>
      <c r="U47" s="23">
        <v>51828</v>
      </c>
      <c r="V47" s="23">
        <v>43720</v>
      </c>
      <c r="W47" s="23">
        <v>39632</v>
      </c>
      <c r="X47" s="23">
        <v>36216</v>
      </c>
      <c r="Z47" s="23">
        <v>39449</v>
      </c>
      <c r="AA47" s="23">
        <v>39489</v>
      </c>
      <c r="AB47" s="40">
        <v>42677</v>
      </c>
      <c r="AC47" s="23">
        <v>42391</v>
      </c>
    </row>
    <row r="48" spans="1:31">
      <c r="B48" s="134" t="s">
        <v>39</v>
      </c>
      <c r="C48" s="222"/>
      <c r="D48" s="23">
        <v>1993099</v>
      </c>
      <c r="E48" s="310"/>
      <c r="F48" s="23">
        <v>1994235</v>
      </c>
      <c r="G48" s="23">
        <v>1973129</v>
      </c>
      <c r="H48" s="23">
        <v>1949503</v>
      </c>
      <c r="I48" s="23">
        <v>1899203</v>
      </c>
      <c r="J48" s="225"/>
      <c r="K48" s="23">
        <v>1897624</v>
      </c>
      <c r="L48" s="23">
        <v>1886115</v>
      </c>
      <c r="M48" s="23">
        <v>1894802</v>
      </c>
      <c r="N48" s="23">
        <v>1877639</v>
      </c>
      <c r="O48" s="225"/>
      <c r="P48" s="23">
        <v>992546</v>
      </c>
      <c r="Q48" s="23">
        <v>933791</v>
      </c>
      <c r="R48" s="23">
        <v>888775</v>
      </c>
      <c r="S48" s="23">
        <v>838494</v>
      </c>
      <c r="U48" s="23">
        <v>863015</v>
      </c>
      <c r="V48" s="23">
        <v>818666</v>
      </c>
      <c r="W48" s="23">
        <v>813131</v>
      </c>
      <c r="X48" s="23">
        <v>759898</v>
      </c>
      <c r="Z48" s="23">
        <v>716317</v>
      </c>
      <c r="AA48" s="23">
        <v>649207</v>
      </c>
      <c r="AB48" s="40">
        <v>621547</v>
      </c>
      <c r="AC48" s="23">
        <v>585794</v>
      </c>
    </row>
    <row r="49" spans="1:31">
      <c r="B49" s="134" t="s">
        <v>40</v>
      </c>
      <c r="C49" s="222"/>
      <c r="D49" s="24">
        <v>-30381</v>
      </c>
      <c r="E49" s="310"/>
      <c r="F49" s="24">
        <v>-18732</v>
      </c>
      <c r="G49" s="24">
        <v>-18823</v>
      </c>
      <c r="H49" s="24">
        <v>-19250</v>
      </c>
      <c r="I49" s="24">
        <v>-27342</v>
      </c>
      <c r="J49" s="225"/>
      <c r="K49" s="24">
        <v>-27520</v>
      </c>
      <c r="L49" s="24">
        <v>-23909</v>
      </c>
      <c r="M49" s="24">
        <v>-20709</v>
      </c>
      <c r="N49" s="24">
        <v>-25166</v>
      </c>
      <c r="O49" s="225"/>
      <c r="P49" s="24">
        <v>-25268</v>
      </c>
      <c r="Q49" s="24">
        <v>-25268</v>
      </c>
      <c r="R49" s="24">
        <v>-25515</v>
      </c>
      <c r="S49" s="24">
        <v>-19986</v>
      </c>
      <c r="U49" s="24">
        <v>-19986</v>
      </c>
      <c r="V49" s="24">
        <v>-10680</v>
      </c>
      <c r="W49" s="24">
        <v>-10680</v>
      </c>
      <c r="X49" s="24">
        <v>-19132</v>
      </c>
      <c r="Z49" s="24">
        <v>-19132</v>
      </c>
      <c r="AA49" s="24">
        <v>-20871</v>
      </c>
      <c r="AB49" s="194">
        <v>-20120</v>
      </c>
      <c r="AC49" s="24">
        <v>-29074</v>
      </c>
    </row>
    <row r="50" spans="1:31" s="8" customFormat="1">
      <c r="A50" s="1"/>
      <c r="B50" s="16" t="s">
        <v>119</v>
      </c>
      <c r="C50" s="16"/>
      <c r="D50" s="28">
        <f>SUM(D46:D49)</f>
        <v>3725907</v>
      </c>
      <c r="E50" s="311"/>
      <c r="F50" s="28">
        <f>SUM(F46:F49)</f>
        <v>3716221</v>
      </c>
      <c r="G50" s="28">
        <f>SUM(G46:G49)</f>
        <v>3696113</v>
      </c>
      <c r="H50" s="28">
        <f>SUM(H46:H49)</f>
        <v>3627991</v>
      </c>
      <c r="I50" s="28">
        <f>SUM(I46:I49)</f>
        <v>3563881</v>
      </c>
      <c r="J50" s="16"/>
      <c r="K50" s="28">
        <f>SUM(K46:K49)</f>
        <v>3532358</v>
      </c>
      <c r="L50" s="28">
        <f>SUM(L46:L49)</f>
        <v>3502923</v>
      </c>
      <c r="M50" s="28">
        <f>SUM(M46:M49)</f>
        <v>3489596</v>
      </c>
      <c r="N50" s="28">
        <f>SUM(N46:N49)</f>
        <v>2878661</v>
      </c>
      <c r="O50" s="16"/>
      <c r="P50" s="28">
        <f>SUM(P46:P49)</f>
        <v>1978656</v>
      </c>
      <c r="Q50" s="28">
        <f>SUM(Q46:Q49)</f>
        <v>1909885</v>
      </c>
      <c r="R50" s="28">
        <f>SUM(R46:R49)</f>
        <v>1853249</v>
      </c>
      <c r="S50" s="28">
        <f>SUM(S46:S49)</f>
        <v>1809549</v>
      </c>
      <c r="T50" s="16"/>
      <c r="U50" s="28">
        <f>SUM(U46:U49)</f>
        <v>1829284</v>
      </c>
      <c r="V50" s="28">
        <f>SUM(V46:V49)</f>
        <v>1778484</v>
      </c>
      <c r="W50" s="28">
        <f>SUM(W46:W49)</f>
        <v>1758844</v>
      </c>
      <c r="X50" s="28">
        <f>SUM(X46:X49)</f>
        <v>1694646</v>
      </c>
      <c r="Y50" s="16"/>
      <c r="Z50" s="28">
        <f>SUM(Z46:Z49)</f>
        <v>1641866</v>
      </c>
      <c r="AA50" s="28">
        <f>SUM(AA46:AA49)</f>
        <v>1565910</v>
      </c>
      <c r="AB50" s="28">
        <f>SUM(AB46:AB49)</f>
        <v>1406286</v>
      </c>
      <c r="AC50" s="28">
        <f>SUM(AC46:AC49)</f>
        <v>1359547</v>
      </c>
      <c r="AD50" s="16"/>
      <c r="AE50" s="16"/>
    </row>
    <row r="51" spans="1:31" s="5" customFormat="1">
      <c r="A51" s="10"/>
      <c r="B51" s="192" t="s">
        <v>121</v>
      </c>
      <c r="C51" s="192"/>
      <c r="D51" s="24">
        <v>1123</v>
      </c>
      <c r="E51" s="310"/>
      <c r="F51" s="24">
        <v>1037</v>
      </c>
      <c r="G51" s="24">
        <v>867</v>
      </c>
      <c r="H51" s="24">
        <v>861</v>
      </c>
      <c r="I51" s="24">
        <v>1055</v>
      </c>
      <c r="J51" s="192"/>
      <c r="K51" s="24">
        <v>961</v>
      </c>
      <c r="L51" s="24">
        <v>676</v>
      </c>
      <c r="M51" s="24">
        <v>580</v>
      </c>
      <c r="N51" s="24">
        <v>568</v>
      </c>
      <c r="O51" s="192"/>
      <c r="P51" s="24">
        <v>541</v>
      </c>
      <c r="Q51" s="24">
        <v>597</v>
      </c>
      <c r="R51" s="24">
        <v>604</v>
      </c>
      <c r="S51" s="24">
        <v>549</v>
      </c>
      <c r="T51" s="192"/>
      <c r="U51" s="24">
        <v>523</v>
      </c>
      <c r="V51" s="24">
        <v>558</v>
      </c>
      <c r="W51" s="24">
        <v>534</v>
      </c>
      <c r="X51" s="24">
        <v>327</v>
      </c>
      <c r="Y51" s="192"/>
      <c r="Z51" s="24">
        <v>301</v>
      </c>
      <c r="AA51" s="24">
        <v>264</v>
      </c>
      <c r="AB51" s="194">
        <v>0</v>
      </c>
      <c r="AC51" s="24">
        <v>0</v>
      </c>
      <c r="AD51" s="192"/>
      <c r="AE51" s="192"/>
    </row>
    <row r="52" spans="1:31">
      <c r="B52" s="16" t="s">
        <v>21</v>
      </c>
      <c r="C52" s="16"/>
      <c r="D52" s="28">
        <f>SUM(D50:D51)</f>
        <v>3727030</v>
      </c>
      <c r="E52" s="311"/>
      <c r="F52" s="28">
        <f>SUM(F50:F51)</f>
        <v>3717258</v>
      </c>
      <c r="G52" s="28">
        <f>SUM(G50:G51)</f>
        <v>3696980</v>
      </c>
      <c r="H52" s="28">
        <f>SUM(H50:H51)</f>
        <v>3628852</v>
      </c>
      <c r="I52" s="28">
        <f>SUM(I50:I51)</f>
        <v>3564936</v>
      </c>
      <c r="J52" s="16"/>
      <c r="K52" s="28">
        <f>SUM(K50:K51)</f>
        <v>3533319</v>
      </c>
      <c r="L52" s="28">
        <f>SUM(L50:L51)</f>
        <v>3503599</v>
      </c>
      <c r="M52" s="28">
        <f>SUM(M50:M51)</f>
        <v>3490176</v>
      </c>
      <c r="N52" s="28">
        <f>SUM(N50:N51)</f>
        <v>2879229</v>
      </c>
      <c r="O52" s="16"/>
      <c r="P52" s="28">
        <f>SUM(P50:P51)</f>
        <v>1979197</v>
      </c>
      <c r="Q52" s="28">
        <f>SUM(Q50:Q51)</f>
        <v>1910482</v>
      </c>
      <c r="R52" s="28">
        <f>SUM(R50:R51)</f>
        <v>1853853</v>
      </c>
      <c r="S52" s="28">
        <f>SUM(S50:S51)</f>
        <v>1810098</v>
      </c>
      <c r="T52" s="16"/>
      <c r="U52" s="28">
        <f>SUM(U50:U51)</f>
        <v>1829807</v>
      </c>
      <c r="V52" s="28">
        <f>SUM(V50:V51)</f>
        <v>1779042</v>
      </c>
      <c r="W52" s="28">
        <f>SUM(W50:W51)</f>
        <v>1759378</v>
      </c>
      <c r="X52" s="28">
        <f>SUM(X50:X51)</f>
        <v>1694973</v>
      </c>
      <c r="Y52" s="16"/>
      <c r="Z52" s="28">
        <f>SUM(Z50:Z51)</f>
        <v>1642167</v>
      </c>
      <c r="AA52" s="28">
        <f>SUM(AA50:AA51)</f>
        <v>1566174</v>
      </c>
      <c r="AB52" s="28">
        <f t="shared" ref="AB52:AC52" si="0">SUM(AB50:AB51)</f>
        <v>1406286</v>
      </c>
      <c r="AC52" s="28">
        <f t="shared" si="0"/>
        <v>1359547</v>
      </c>
      <c r="AD52" s="16"/>
      <c r="AE52" s="16"/>
    </row>
    <row r="53" spans="1:31" ht="12.75" thickBot="1">
      <c r="B53" s="16" t="s">
        <v>22</v>
      </c>
      <c r="C53" s="16"/>
      <c r="D53" s="31">
        <f>D33+D43+D52</f>
        <v>7619048</v>
      </c>
      <c r="E53" s="311"/>
      <c r="F53" s="31">
        <f>F33+F43+F52</f>
        <v>7765029</v>
      </c>
      <c r="G53" s="31">
        <f>G33+G43+G52</f>
        <v>7820877</v>
      </c>
      <c r="H53" s="31">
        <f>H33+H43+H52</f>
        <v>7739221</v>
      </c>
      <c r="I53" s="31">
        <f>I33+I43+I52</f>
        <v>7696420</v>
      </c>
      <c r="J53" s="16"/>
      <c r="K53" s="31">
        <f>K33+K43+K52</f>
        <v>7480562</v>
      </c>
      <c r="L53" s="31">
        <f>L33+L43+L52</f>
        <v>7433224</v>
      </c>
      <c r="M53" s="31">
        <f>M33+M43+M52</f>
        <v>6882191</v>
      </c>
      <c r="N53" s="31">
        <f>N33+N43+N52</f>
        <v>6072310</v>
      </c>
      <c r="O53" s="16"/>
      <c r="P53" s="31">
        <f>P33+P43+P52</f>
        <v>5154144</v>
      </c>
      <c r="Q53" s="31">
        <f>Q33+Q43+Q52</f>
        <v>4391670</v>
      </c>
      <c r="R53" s="31">
        <f>R33+R43+R52</f>
        <v>4287920</v>
      </c>
      <c r="S53" s="31">
        <f>S33+S43+S52</f>
        <v>4230981</v>
      </c>
      <c r="T53" s="16"/>
      <c r="U53" s="31">
        <f>U33+U43+U52</f>
        <v>4353330</v>
      </c>
      <c r="V53" s="31">
        <f>V33+V43+V52</f>
        <v>4254303</v>
      </c>
      <c r="W53" s="31">
        <f>W33+W43+W52</f>
        <v>3844696</v>
      </c>
      <c r="X53" s="31">
        <f>X33+X43+X52</f>
        <v>3817347</v>
      </c>
      <c r="Y53" s="16"/>
      <c r="Z53" s="31">
        <f>Z33+Z43+Z52</f>
        <v>3847205</v>
      </c>
      <c r="AA53" s="31">
        <f>AA33+AA43+AA52</f>
        <v>3901117</v>
      </c>
      <c r="AB53" s="195">
        <f>AB33+AB43+AB52</f>
        <v>2642061</v>
      </c>
      <c r="AC53" s="31">
        <f>AC33+AC43+AC52</f>
        <v>2631965</v>
      </c>
      <c r="AD53" s="16"/>
      <c r="AE53" s="16"/>
    </row>
    <row r="54" spans="1:31" ht="13.5" thickTop="1" thickBot="1">
      <c r="B54" s="134"/>
      <c r="C54" s="222"/>
      <c r="D54" s="32"/>
      <c r="E54" s="310"/>
      <c r="F54" s="32"/>
      <c r="G54" s="32"/>
      <c r="H54" s="32"/>
      <c r="I54" s="32"/>
      <c r="J54" s="225"/>
      <c r="K54" s="32"/>
      <c r="L54" s="32"/>
      <c r="M54" s="32"/>
      <c r="N54" s="32"/>
      <c r="O54" s="225"/>
      <c r="P54" s="32"/>
      <c r="Q54" s="32"/>
      <c r="R54" s="32"/>
      <c r="S54" s="32"/>
      <c r="U54" s="32"/>
      <c r="V54" s="32"/>
      <c r="W54" s="32"/>
      <c r="X54" s="32"/>
      <c r="Z54" s="32"/>
      <c r="AA54" s="32"/>
      <c r="AB54" s="197"/>
      <c r="AC54" s="32"/>
    </row>
    <row r="55" spans="1:31">
      <c r="B55" s="134"/>
      <c r="C55" s="222"/>
      <c r="D55" s="225"/>
      <c r="F55" s="225"/>
      <c r="G55" s="225"/>
      <c r="H55" s="225"/>
      <c r="I55" s="225"/>
      <c r="J55" s="225"/>
      <c r="K55" s="225"/>
      <c r="L55" s="225"/>
      <c r="M55" s="225"/>
      <c r="N55" s="225"/>
      <c r="O55" s="225"/>
      <c r="P55" s="225"/>
      <c r="Q55" s="225"/>
      <c r="R55" s="225"/>
      <c r="S55" s="222"/>
    </row>
    <row r="56" spans="1:31">
      <c r="B56" s="134"/>
      <c r="C56" s="222"/>
      <c r="D56" s="257">
        <f>D53-D26</f>
        <v>0</v>
      </c>
      <c r="E56" s="314"/>
      <c r="F56" s="257">
        <f>F53-F26</f>
        <v>0</v>
      </c>
      <c r="G56" s="257">
        <f>G53-G26</f>
        <v>0</v>
      </c>
      <c r="H56" s="257">
        <f>H53-H26</f>
        <v>0</v>
      </c>
      <c r="I56" s="257">
        <f>I53-I26</f>
        <v>0</v>
      </c>
      <c r="J56" s="225"/>
      <c r="K56" s="257">
        <f>K53-K26</f>
        <v>0</v>
      </c>
      <c r="L56" s="257">
        <f>L53-L26</f>
        <v>0</v>
      </c>
      <c r="M56" s="257">
        <f>M53-M26</f>
        <v>0</v>
      </c>
      <c r="N56" s="257">
        <f>N53-N26</f>
        <v>0</v>
      </c>
      <c r="O56" s="257"/>
      <c r="P56" s="257">
        <f>P53-P26</f>
        <v>0</v>
      </c>
      <c r="Q56" s="257">
        <f>Q53-Q26</f>
        <v>0</v>
      </c>
      <c r="R56" s="257">
        <f>R53-R26</f>
        <v>0</v>
      </c>
      <c r="S56" s="257">
        <f>S53-S26</f>
        <v>0</v>
      </c>
      <c r="T56" s="257"/>
      <c r="U56" s="257">
        <f>U53-U26</f>
        <v>0</v>
      </c>
      <c r="V56" s="257">
        <f>V53-V26</f>
        <v>0</v>
      </c>
      <c r="W56" s="257">
        <f>W53-W26</f>
        <v>0</v>
      </c>
      <c r="X56" s="257">
        <f>X53-X26</f>
        <v>0</v>
      </c>
      <c r="Y56" s="257"/>
      <c r="Z56" s="257">
        <f>Z53-Z26</f>
        <v>0</v>
      </c>
      <c r="AA56" s="257">
        <f>AA53-AA26</f>
        <v>0</v>
      </c>
      <c r="AB56" s="257">
        <f>AB53-AB26</f>
        <v>0</v>
      </c>
      <c r="AC56" s="257">
        <f>AC53-AC26</f>
        <v>0</v>
      </c>
      <c r="AD56" s="257"/>
      <c r="AE56" s="257"/>
    </row>
    <row r="57" spans="1:31">
      <c r="B57" s="134"/>
      <c r="C57" s="222"/>
      <c r="D57" s="225"/>
      <c r="F57" s="225"/>
      <c r="G57" s="225"/>
      <c r="H57" s="225"/>
      <c r="I57" s="225"/>
      <c r="J57" s="225"/>
      <c r="K57" s="225"/>
      <c r="L57" s="225"/>
      <c r="M57" s="225"/>
      <c r="N57" s="225"/>
      <c r="O57" s="225"/>
      <c r="P57" s="225"/>
      <c r="Q57" s="225"/>
      <c r="R57" s="225"/>
      <c r="S57" s="222"/>
    </row>
    <row r="58" spans="1:31">
      <c r="B58" s="134"/>
      <c r="C58" s="222"/>
      <c r="D58" s="225"/>
      <c r="F58" s="225"/>
      <c r="G58" s="225"/>
      <c r="H58" s="225"/>
      <c r="I58" s="225"/>
      <c r="J58" s="225"/>
      <c r="K58" s="225"/>
      <c r="L58" s="225"/>
      <c r="M58" s="225"/>
      <c r="N58" s="225"/>
      <c r="O58" s="225"/>
      <c r="P58" s="225"/>
      <c r="Q58" s="225"/>
      <c r="R58" s="225"/>
      <c r="S58" s="222"/>
    </row>
    <row r="59" spans="1:31">
      <c r="B59" s="134"/>
      <c r="C59" s="222"/>
      <c r="D59" s="225"/>
      <c r="F59" s="225"/>
      <c r="G59" s="225"/>
      <c r="H59" s="225"/>
      <c r="I59" s="225"/>
      <c r="J59" s="225"/>
      <c r="K59" s="225"/>
      <c r="L59" s="225"/>
      <c r="M59" s="225"/>
      <c r="N59" s="225"/>
      <c r="O59" s="225"/>
      <c r="P59" s="225"/>
      <c r="Q59" s="225"/>
      <c r="R59" s="225"/>
      <c r="S59" s="222"/>
    </row>
    <row r="60" spans="1:31">
      <c r="B60" s="134"/>
      <c r="C60" s="222"/>
      <c r="D60" s="225"/>
      <c r="F60" s="225"/>
      <c r="G60" s="225"/>
      <c r="H60" s="225"/>
      <c r="I60" s="225"/>
      <c r="J60" s="225"/>
      <c r="K60" s="225"/>
      <c r="L60" s="225"/>
      <c r="M60" s="225"/>
      <c r="N60" s="225"/>
      <c r="O60" s="225"/>
      <c r="P60" s="225"/>
      <c r="Q60" s="225"/>
      <c r="R60" s="225"/>
      <c r="S60" s="222"/>
    </row>
    <row r="61" spans="1:31">
      <c r="B61" s="134"/>
      <c r="C61" s="222"/>
      <c r="D61" s="225"/>
      <c r="F61" s="225"/>
      <c r="G61" s="225"/>
      <c r="H61" s="225"/>
      <c r="I61" s="225"/>
      <c r="J61" s="225"/>
      <c r="K61" s="225"/>
      <c r="L61" s="225"/>
      <c r="M61" s="225"/>
      <c r="N61" s="225"/>
      <c r="O61" s="225"/>
      <c r="P61" s="225"/>
      <c r="Q61" s="225"/>
      <c r="R61" s="225"/>
      <c r="S61" s="222"/>
    </row>
    <row r="62" spans="1:31">
      <c r="B62" s="134"/>
      <c r="C62" s="222"/>
      <c r="D62" s="225"/>
      <c r="F62" s="225"/>
      <c r="G62" s="225"/>
      <c r="H62" s="225"/>
      <c r="I62" s="225"/>
      <c r="J62" s="225"/>
      <c r="K62" s="225"/>
      <c r="L62" s="225"/>
      <c r="M62" s="225"/>
      <c r="N62" s="225"/>
      <c r="O62" s="225"/>
      <c r="P62" s="225"/>
      <c r="Q62" s="225"/>
      <c r="R62" s="225"/>
      <c r="S62" s="222"/>
    </row>
    <row r="63" spans="1:31">
      <c r="B63" s="134"/>
      <c r="C63" s="222"/>
      <c r="D63" s="225"/>
      <c r="F63" s="225"/>
      <c r="G63" s="225"/>
      <c r="H63" s="225"/>
      <c r="I63" s="225"/>
      <c r="J63" s="225"/>
      <c r="K63" s="225"/>
      <c r="L63" s="225"/>
      <c r="M63" s="225"/>
      <c r="N63" s="225"/>
      <c r="O63" s="225"/>
      <c r="P63" s="225"/>
      <c r="Q63" s="225"/>
      <c r="R63" s="225"/>
      <c r="S63" s="222"/>
    </row>
    <row r="64" spans="1:31">
      <c r="B64" s="134"/>
      <c r="C64" s="222"/>
      <c r="D64" s="225"/>
      <c r="F64" s="225"/>
      <c r="G64" s="225"/>
      <c r="H64" s="225"/>
      <c r="I64" s="225"/>
      <c r="J64" s="225"/>
      <c r="K64" s="225"/>
      <c r="L64" s="225"/>
      <c r="M64" s="225"/>
      <c r="N64" s="225"/>
      <c r="O64" s="225"/>
      <c r="P64" s="225"/>
      <c r="Q64" s="225"/>
      <c r="R64" s="225"/>
      <c r="S64" s="222"/>
    </row>
    <row r="65" spans="2:19">
      <c r="B65" s="134"/>
      <c r="C65" s="222"/>
      <c r="D65" s="225"/>
      <c r="F65" s="225"/>
      <c r="G65" s="225"/>
      <c r="H65" s="225"/>
      <c r="I65" s="225"/>
      <c r="J65" s="225"/>
      <c r="K65" s="225"/>
      <c r="L65" s="225"/>
      <c r="M65" s="225"/>
      <c r="N65" s="225"/>
      <c r="O65" s="225"/>
      <c r="P65" s="225"/>
      <c r="Q65" s="225"/>
      <c r="R65" s="225"/>
      <c r="S65" s="222"/>
    </row>
    <row r="66" spans="2:19">
      <c r="B66" s="134"/>
      <c r="C66" s="222"/>
      <c r="D66" s="225"/>
      <c r="F66" s="225"/>
      <c r="G66" s="225"/>
      <c r="H66" s="225"/>
      <c r="I66" s="225"/>
      <c r="J66" s="225"/>
      <c r="K66" s="225"/>
      <c r="L66" s="225"/>
      <c r="M66" s="225"/>
      <c r="N66" s="225"/>
      <c r="O66" s="225"/>
      <c r="P66" s="225"/>
      <c r="Q66" s="225"/>
      <c r="R66" s="225"/>
      <c r="S66" s="222"/>
    </row>
    <row r="67" spans="2:19">
      <c r="B67" s="134"/>
      <c r="C67" s="222"/>
      <c r="D67" s="225"/>
      <c r="F67" s="225"/>
      <c r="G67" s="225"/>
      <c r="H67" s="225"/>
      <c r="I67" s="225"/>
      <c r="J67" s="225"/>
      <c r="K67" s="225"/>
      <c r="L67" s="225"/>
      <c r="M67" s="225"/>
      <c r="N67" s="225"/>
      <c r="O67" s="225"/>
      <c r="P67" s="225"/>
      <c r="Q67" s="225"/>
      <c r="R67" s="225"/>
      <c r="S67" s="222"/>
    </row>
    <row r="68" spans="2:19">
      <c r="B68" s="134"/>
      <c r="C68" s="222"/>
      <c r="D68" s="225"/>
      <c r="F68" s="225"/>
      <c r="G68" s="225"/>
      <c r="H68" s="225"/>
      <c r="I68" s="225"/>
      <c r="J68" s="225"/>
      <c r="K68" s="225"/>
      <c r="L68" s="225"/>
      <c r="M68" s="225"/>
      <c r="N68" s="225"/>
      <c r="O68" s="225"/>
      <c r="P68" s="225"/>
      <c r="Q68" s="225"/>
      <c r="R68" s="225"/>
      <c r="S68" s="222"/>
    </row>
  </sheetData>
  <sheetProtection selectLockedCells="1"/>
  <mergeCells count="5">
    <mergeCell ref="K6:N6"/>
    <mergeCell ref="P6:S6"/>
    <mergeCell ref="Z6:AC6"/>
    <mergeCell ref="U6:X6"/>
    <mergeCell ref="F6:I6"/>
  </mergeCells>
  <pageMargins left="0.7" right="0.7" top="0.75" bottom="0.75" header="0.3" footer="0.3"/>
  <pageSetup paperSize="167" scale="54" orientation="landscape"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K53"/>
  <sheetViews>
    <sheetView zoomScaleNormal="100" workbookViewId="0">
      <pane xSplit="3" ySplit="7" topLeftCell="D8" activePane="bottomRight" state="frozen"/>
      <selection activeCell="F54" sqref="F54"/>
      <selection pane="topRight" activeCell="F54" sqref="F54"/>
      <selection pane="bottomLeft" activeCell="F54" sqref="F54"/>
      <selection pane="bottomRight" activeCell="G36" sqref="G36"/>
    </sheetView>
  </sheetViews>
  <sheetFormatPr defaultRowHeight="12.75"/>
  <cols>
    <col min="1" max="1" width="4.140625" customWidth="1"/>
    <col min="2" max="2" width="50.5703125" customWidth="1"/>
    <col min="3" max="3" width="1.5703125" customWidth="1"/>
    <col min="4" max="4" width="14.140625" customWidth="1"/>
    <col min="5" max="5" width="1.140625" style="255" customWidth="1"/>
    <col min="6" max="10" width="14.140625" style="255" customWidth="1"/>
    <col min="11" max="11" width="1.5703125" customWidth="1"/>
    <col min="12" max="12" width="14.140625" customWidth="1"/>
    <col min="13" max="14" width="13.85546875" style="255" customWidth="1"/>
    <col min="15" max="15" width="13.85546875" customWidth="1"/>
    <col min="16" max="16" width="12.7109375" customWidth="1"/>
    <col min="17" max="17" width="2.42578125" customWidth="1"/>
    <col min="18" max="22" width="13.85546875" customWidth="1"/>
    <col min="23" max="23" width="2.42578125" customWidth="1"/>
    <col min="24" max="27" width="13.85546875" customWidth="1"/>
    <col min="28" max="28" width="13.85546875" style="97" customWidth="1"/>
    <col min="29" max="29" width="2.42578125" customWidth="1"/>
    <col min="30" max="32" width="13.85546875" style="97" customWidth="1"/>
    <col min="33" max="34" width="13.85546875" customWidth="1"/>
    <col min="35" max="36" width="2.42578125" customWidth="1"/>
    <col min="37" max="37" width="1.85546875" customWidth="1"/>
  </cols>
  <sheetData>
    <row r="1" spans="1:37" s="2" customFormat="1">
      <c r="B1" s="7" t="s">
        <v>0</v>
      </c>
      <c r="D1" s="7"/>
      <c r="E1" s="85"/>
      <c r="F1" s="85"/>
      <c r="G1" s="85"/>
      <c r="H1" s="85"/>
      <c r="I1" s="85"/>
      <c r="J1" s="85"/>
      <c r="M1" s="85"/>
      <c r="N1" s="85"/>
      <c r="AB1" s="140"/>
      <c r="AD1" s="140"/>
      <c r="AE1" s="140"/>
      <c r="AF1" s="140"/>
    </row>
    <row r="2" spans="1:37" s="2" customFormat="1" ht="18">
      <c r="B2" s="7" t="s">
        <v>233</v>
      </c>
      <c r="E2" s="85"/>
      <c r="F2" s="85"/>
      <c r="G2" s="85"/>
      <c r="H2" s="85"/>
      <c r="I2" s="85"/>
      <c r="J2" s="85"/>
      <c r="M2" s="85"/>
      <c r="N2" s="85"/>
      <c r="X2" s="218"/>
      <c r="Y2" s="218"/>
      <c r="Z2" s="218"/>
      <c r="AA2" s="218"/>
      <c r="AB2" s="218"/>
      <c r="AC2" s="218"/>
      <c r="AD2" s="218"/>
      <c r="AE2" s="218"/>
      <c r="AF2" s="218"/>
      <c r="AG2" s="218"/>
      <c r="AH2" s="218"/>
      <c r="AI2" s="218"/>
    </row>
    <row r="3" spans="1:37" s="2" customFormat="1" ht="18">
      <c r="B3" s="59" t="s">
        <v>1</v>
      </c>
      <c r="E3" s="85"/>
      <c r="F3" s="85"/>
      <c r="G3" s="85"/>
      <c r="H3" s="85"/>
      <c r="I3" s="85"/>
      <c r="J3" s="85"/>
      <c r="M3" s="85"/>
      <c r="N3" s="85"/>
      <c r="X3" s="216"/>
      <c r="Y3" s="216"/>
      <c r="Z3" s="216"/>
      <c r="AA3" s="216"/>
      <c r="AB3" s="217"/>
      <c r="AD3" s="140"/>
      <c r="AE3" s="140"/>
      <c r="AF3" s="140"/>
    </row>
    <row r="4" spans="1:37" s="2" customFormat="1" ht="18">
      <c r="E4" s="85"/>
      <c r="F4" s="85"/>
      <c r="G4" s="85"/>
      <c r="H4" s="85"/>
      <c r="I4" s="85"/>
      <c r="J4" s="85"/>
      <c r="M4" s="85"/>
      <c r="N4" s="85"/>
      <c r="T4" s="2" t="s">
        <v>154</v>
      </c>
      <c r="U4" s="2" t="s">
        <v>154</v>
      </c>
      <c r="X4" s="216"/>
      <c r="Y4" s="220"/>
      <c r="Z4" s="220"/>
      <c r="AA4" s="220"/>
      <c r="AB4" s="220"/>
      <c r="AD4" s="140"/>
      <c r="AE4" s="220"/>
      <c r="AF4" s="220"/>
      <c r="AG4" s="220"/>
      <c r="AH4" s="220"/>
    </row>
    <row r="5" spans="1:37" s="2" customFormat="1">
      <c r="E5" s="85"/>
      <c r="F5" s="85"/>
      <c r="G5" s="85"/>
      <c r="H5" s="85"/>
      <c r="I5" s="85"/>
      <c r="J5" s="85"/>
      <c r="M5" s="85"/>
      <c r="N5" s="85"/>
      <c r="AB5" s="140"/>
      <c r="AD5" s="140"/>
      <c r="AE5" s="140"/>
      <c r="AF5" s="140"/>
    </row>
    <row r="6" spans="1:37" s="2" customFormat="1" ht="12.75" customHeight="1">
      <c r="A6" s="1"/>
      <c r="B6" s="12" t="s">
        <v>31</v>
      </c>
      <c r="C6" s="14"/>
      <c r="D6" s="318" t="s">
        <v>231</v>
      </c>
      <c r="E6" s="323"/>
      <c r="F6" s="337" t="s">
        <v>209</v>
      </c>
      <c r="G6" s="337"/>
      <c r="H6" s="337"/>
      <c r="I6" s="337"/>
      <c r="J6" s="337"/>
      <c r="K6" s="14"/>
      <c r="L6" s="336" t="s">
        <v>174</v>
      </c>
      <c r="M6" s="336"/>
      <c r="N6" s="336"/>
      <c r="O6" s="336"/>
      <c r="P6" s="336"/>
      <c r="Q6" s="14"/>
      <c r="R6" s="337" t="s">
        <v>149</v>
      </c>
      <c r="S6" s="337"/>
      <c r="T6" s="337"/>
      <c r="U6" s="337"/>
      <c r="V6" s="337"/>
      <c r="W6" s="14"/>
      <c r="X6" s="341" t="s">
        <v>130</v>
      </c>
      <c r="Y6" s="341"/>
      <c r="Z6" s="341"/>
      <c r="AA6" s="341"/>
      <c r="AB6" s="341"/>
      <c r="AC6" s="14"/>
      <c r="AD6" s="337" t="s">
        <v>108</v>
      </c>
      <c r="AE6" s="337"/>
      <c r="AF6" s="337"/>
      <c r="AG6" s="337"/>
      <c r="AH6" s="337"/>
      <c r="AI6" s="14"/>
      <c r="AJ6" s="14"/>
      <c r="AK6" s="10"/>
    </row>
    <row r="7" spans="1:37" s="2" customFormat="1" thickBot="1">
      <c r="A7" s="1"/>
      <c r="C7" s="134"/>
      <c r="D7" s="141" t="s">
        <v>232</v>
      </c>
      <c r="E7" s="324"/>
      <c r="F7" s="141" t="s">
        <v>209</v>
      </c>
      <c r="G7" s="141" t="s">
        <v>223</v>
      </c>
      <c r="H7" s="141" t="s">
        <v>220</v>
      </c>
      <c r="I7" s="141" t="s">
        <v>218</v>
      </c>
      <c r="J7" s="141" t="s">
        <v>210</v>
      </c>
      <c r="K7" s="225"/>
      <c r="L7" s="141" t="s">
        <v>174</v>
      </c>
      <c r="M7" s="254" t="s">
        <v>193</v>
      </c>
      <c r="N7" s="254" t="s">
        <v>188</v>
      </c>
      <c r="O7" s="141" t="s">
        <v>183</v>
      </c>
      <c r="P7" s="141" t="s">
        <v>175</v>
      </c>
      <c r="Q7" s="225"/>
      <c r="R7" s="141" t="s">
        <v>149</v>
      </c>
      <c r="S7" s="141" t="s">
        <v>160</v>
      </c>
      <c r="T7" s="141" t="s">
        <v>158</v>
      </c>
      <c r="U7" s="141" t="s">
        <v>155</v>
      </c>
      <c r="V7" s="141" t="s">
        <v>150</v>
      </c>
      <c r="W7" s="222"/>
      <c r="X7" s="141" t="s">
        <v>130</v>
      </c>
      <c r="Y7" s="141" t="s">
        <v>145</v>
      </c>
      <c r="Z7" s="141" t="s">
        <v>138</v>
      </c>
      <c r="AA7" s="141" t="s">
        <v>134</v>
      </c>
      <c r="AB7" s="141" t="s">
        <v>131</v>
      </c>
      <c r="AC7" s="203"/>
      <c r="AD7" s="141" t="s">
        <v>108</v>
      </c>
      <c r="AE7" s="141" t="s">
        <v>127</v>
      </c>
      <c r="AF7" s="141" t="s">
        <v>117</v>
      </c>
      <c r="AG7" s="88" t="s">
        <v>115</v>
      </c>
      <c r="AH7" s="88" t="s">
        <v>107</v>
      </c>
      <c r="AI7" s="160"/>
      <c r="AJ7" s="134"/>
      <c r="AK7" s="4"/>
    </row>
    <row r="8" spans="1:37" s="2" customFormat="1" ht="12">
      <c r="A8" s="1"/>
      <c r="B8" s="86" t="s">
        <v>72</v>
      </c>
      <c r="C8" s="87"/>
      <c r="D8" s="142"/>
      <c r="E8" s="319"/>
      <c r="F8" s="162"/>
      <c r="G8" s="142"/>
      <c r="H8" s="142"/>
      <c r="I8" s="142"/>
      <c r="J8" s="142"/>
      <c r="K8" s="87"/>
      <c r="L8" s="161"/>
      <c r="M8" s="142"/>
      <c r="N8" s="142"/>
      <c r="O8" s="142"/>
      <c r="P8" s="142"/>
      <c r="Q8" s="87"/>
      <c r="R8" s="161"/>
      <c r="S8" s="142"/>
      <c r="T8" s="142"/>
      <c r="U8" s="142"/>
      <c r="V8" s="142"/>
      <c r="W8" s="87"/>
      <c r="X8" s="161"/>
      <c r="Y8" s="142"/>
      <c r="Z8" s="142"/>
      <c r="AA8" s="142"/>
      <c r="AB8" s="142"/>
      <c r="AC8" s="87"/>
      <c r="AD8" s="161"/>
      <c r="AE8" s="142"/>
      <c r="AF8" s="142"/>
      <c r="AG8" s="21"/>
      <c r="AH8" s="21"/>
      <c r="AI8" s="87"/>
      <c r="AJ8" s="87"/>
      <c r="AK8" s="22"/>
    </row>
    <row r="9" spans="1:37" s="2" customFormat="1" ht="12">
      <c r="A9" s="1"/>
      <c r="B9" s="134" t="s">
        <v>23</v>
      </c>
      <c r="C9" s="134"/>
      <c r="D9" s="143">
        <v>76887</v>
      </c>
      <c r="E9" s="115"/>
      <c r="F9" s="162">
        <f>SUM(G9:J9)</f>
        <v>437512</v>
      </c>
      <c r="G9" s="143">
        <v>139924</v>
      </c>
      <c r="H9" s="143">
        <v>84113</v>
      </c>
      <c r="I9" s="143">
        <v>135244</v>
      </c>
      <c r="J9" s="143">
        <v>78231</v>
      </c>
      <c r="K9" s="225"/>
      <c r="L9" s="162">
        <f>SUM(M9:P9)</f>
        <v>369144</v>
      </c>
      <c r="M9" s="143">
        <v>123497</v>
      </c>
      <c r="N9" s="143">
        <v>87227</v>
      </c>
      <c r="O9" s="143">
        <v>97764</v>
      </c>
      <c r="P9" s="143">
        <v>60656</v>
      </c>
      <c r="Q9" s="225"/>
      <c r="R9" s="162">
        <f>SUM(S9:V9)</f>
        <v>283710</v>
      </c>
      <c r="S9" s="143">
        <v>86126</v>
      </c>
      <c r="T9" s="143">
        <v>64397</v>
      </c>
      <c r="U9" s="143">
        <v>81856</v>
      </c>
      <c r="V9" s="143">
        <v>51331</v>
      </c>
      <c r="W9" s="222"/>
      <c r="X9" s="162">
        <f>SUM(Y9:AB9)</f>
        <v>294266</v>
      </c>
      <c r="Y9" s="143">
        <v>97129</v>
      </c>
      <c r="Z9" s="143">
        <v>63561</v>
      </c>
      <c r="AA9" s="143">
        <v>75381</v>
      </c>
      <c r="AB9" s="143">
        <v>58195</v>
      </c>
      <c r="AC9" s="203"/>
      <c r="AD9" s="162">
        <f>SUM(AE9:AH9)</f>
        <v>305846</v>
      </c>
      <c r="AE9" s="143">
        <v>98863</v>
      </c>
      <c r="AF9" s="143">
        <v>72287</v>
      </c>
      <c r="AG9" s="23">
        <v>80367</v>
      </c>
      <c r="AH9" s="23">
        <v>54329</v>
      </c>
      <c r="AI9" s="160"/>
      <c r="AJ9" s="134"/>
      <c r="AK9" s="11"/>
    </row>
    <row r="10" spans="1:37" s="2" customFormat="1" ht="12">
      <c r="A10" s="1"/>
      <c r="B10" s="98" t="s">
        <v>148</v>
      </c>
      <c r="C10" s="134"/>
      <c r="D10" s="143">
        <v>208083</v>
      </c>
      <c r="E10" s="115"/>
      <c r="F10" s="162">
        <f t="shared" ref="F10:F12" si="0">SUM(G10:J10)</f>
        <v>828968</v>
      </c>
      <c r="G10" s="143">
        <v>217892</v>
      </c>
      <c r="H10" s="143">
        <v>209102</v>
      </c>
      <c r="I10" s="143">
        <v>208121</v>
      </c>
      <c r="J10" s="143">
        <v>193853</v>
      </c>
      <c r="K10" s="225"/>
      <c r="L10" s="162">
        <f t="shared" ref="L10:L12" si="1">SUM(M10:P10)</f>
        <v>705495</v>
      </c>
      <c r="M10" s="143">
        <v>183638</v>
      </c>
      <c r="N10" s="143">
        <v>177109</v>
      </c>
      <c r="O10" s="143">
        <v>175061</v>
      </c>
      <c r="P10" s="143">
        <v>169687</v>
      </c>
      <c r="Q10" s="225"/>
      <c r="R10" s="162">
        <f>SUM(S10:V10)</f>
        <v>601018</v>
      </c>
      <c r="S10" s="143">
        <v>156624</v>
      </c>
      <c r="T10" s="143">
        <v>147505</v>
      </c>
      <c r="U10" s="143">
        <v>149099</v>
      </c>
      <c r="V10" s="143">
        <v>147790</v>
      </c>
      <c r="W10" s="222"/>
      <c r="X10" s="162">
        <f t="shared" ref="X10:X12" si="2">SUM(Y10:AB10)</f>
        <v>605309</v>
      </c>
      <c r="Y10" s="143">
        <v>148967</v>
      </c>
      <c r="Z10" s="143">
        <v>147513</v>
      </c>
      <c r="AA10" s="143">
        <v>154776</v>
      </c>
      <c r="AB10" s="143">
        <v>154053</v>
      </c>
      <c r="AC10" s="203"/>
      <c r="AD10" s="162">
        <f t="shared" ref="AD10:AD12" si="3">SUM(AE10:AH10)</f>
        <v>373400</v>
      </c>
      <c r="AE10" s="143">
        <v>151877</v>
      </c>
      <c r="AF10" s="143">
        <v>131739</v>
      </c>
      <c r="AG10" s="102">
        <v>45389</v>
      </c>
      <c r="AH10" s="102">
        <v>44395</v>
      </c>
      <c r="AI10" s="160"/>
      <c r="AJ10" s="134"/>
      <c r="AK10" s="103"/>
    </row>
    <row r="11" spans="1:37" s="2" customFormat="1" ht="12">
      <c r="A11" s="1"/>
      <c r="B11" s="134" t="s">
        <v>24</v>
      </c>
      <c r="C11" s="134"/>
      <c r="D11" s="143">
        <v>311551</v>
      </c>
      <c r="E11" s="115"/>
      <c r="F11" s="162">
        <f t="shared" si="0"/>
        <v>1232504</v>
      </c>
      <c r="G11" s="143">
        <v>316751</v>
      </c>
      <c r="H11" s="143">
        <v>312279</v>
      </c>
      <c r="I11" s="143">
        <v>308070</v>
      </c>
      <c r="J11" s="143">
        <v>295404</v>
      </c>
      <c r="K11" s="225"/>
      <c r="L11" s="162">
        <f t="shared" si="1"/>
        <v>981102</v>
      </c>
      <c r="M11" s="143">
        <v>287804</v>
      </c>
      <c r="N11" s="143">
        <v>263436</v>
      </c>
      <c r="O11" s="143">
        <v>219656</v>
      </c>
      <c r="P11" s="143">
        <v>210206</v>
      </c>
      <c r="Q11" s="225"/>
      <c r="R11" s="162">
        <f>SUM(S11:V11)</f>
        <v>746409</v>
      </c>
      <c r="S11" s="143">
        <v>192969</v>
      </c>
      <c r="T11" s="143">
        <v>183636</v>
      </c>
      <c r="U11" s="143">
        <v>184137</v>
      </c>
      <c r="V11" s="143">
        <v>185667</v>
      </c>
      <c r="W11" s="222"/>
      <c r="X11" s="162">
        <f t="shared" si="2"/>
        <v>731797</v>
      </c>
      <c r="Y11" s="143">
        <v>184221</v>
      </c>
      <c r="Z11" s="143">
        <v>184204</v>
      </c>
      <c r="AA11" s="143">
        <v>179466</v>
      </c>
      <c r="AB11" s="143">
        <v>183906</v>
      </c>
      <c r="AC11" s="203"/>
      <c r="AD11" s="162">
        <f t="shared" si="3"/>
        <v>707024</v>
      </c>
      <c r="AE11" s="143">
        <v>183869</v>
      </c>
      <c r="AF11" s="143">
        <v>180290</v>
      </c>
      <c r="AG11" s="23">
        <v>174425</v>
      </c>
      <c r="AH11" s="23">
        <v>168440</v>
      </c>
      <c r="AI11" s="160"/>
      <c r="AJ11" s="134"/>
      <c r="AK11" s="11"/>
    </row>
    <row r="12" spans="1:37" s="2" customFormat="1" ht="12">
      <c r="A12" s="1"/>
      <c r="B12" s="134" t="s">
        <v>93</v>
      </c>
      <c r="C12" s="134"/>
      <c r="D12" s="143">
        <v>70636</v>
      </c>
      <c r="E12" s="115"/>
      <c r="F12" s="162">
        <f t="shared" si="0"/>
        <v>316257</v>
      </c>
      <c r="G12" s="143">
        <v>79703</v>
      </c>
      <c r="H12" s="143">
        <v>80385</v>
      </c>
      <c r="I12" s="143">
        <v>82970</v>
      </c>
      <c r="J12" s="143">
        <v>73199</v>
      </c>
      <c r="K12" s="225"/>
      <c r="L12" s="162">
        <f t="shared" si="1"/>
        <v>235316</v>
      </c>
      <c r="M12" s="143">
        <v>68615</v>
      </c>
      <c r="N12" s="143">
        <v>65358</v>
      </c>
      <c r="O12" s="143">
        <v>50228</v>
      </c>
      <c r="P12" s="143">
        <v>51115</v>
      </c>
      <c r="Q12" s="225"/>
      <c r="R12" s="162">
        <f>SUM(S12:V12)</f>
        <v>193091</v>
      </c>
      <c r="S12" s="143">
        <v>48084</v>
      </c>
      <c r="T12" s="143">
        <v>45005</v>
      </c>
      <c r="U12" s="143">
        <v>50255</v>
      </c>
      <c r="V12" s="143">
        <v>49747</v>
      </c>
      <c r="W12" s="222"/>
      <c r="X12" s="162">
        <f t="shared" si="2"/>
        <v>220545</v>
      </c>
      <c r="Y12" s="143">
        <v>52391</v>
      </c>
      <c r="Z12" s="143">
        <v>52299</v>
      </c>
      <c r="AA12" s="143">
        <v>58222</v>
      </c>
      <c r="AB12" s="143">
        <v>57633</v>
      </c>
      <c r="AC12" s="203"/>
      <c r="AD12" s="162">
        <f t="shared" si="3"/>
        <v>238429</v>
      </c>
      <c r="AE12" s="143">
        <v>59369</v>
      </c>
      <c r="AF12" s="143">
        <v>58438</v>
      </c>
      <c r="AG12" s="24">
        <v>63326</v>
      </c>
      <c r="AH12" s="24">
        <v>57296</v>
      </c>
      <c r="AI12" s="160"/>
      <c r="AJ12" s="134"/>
      <c r="AK12" s="11"/>
    </row>
    <row r="13" spans="1:37" s="2" customFormat="1" ht="12">
      <c r="A13" s="1"/>
      <c r="B13" s="16" t="s">
        <v>71</v>
      </c>
      <c r="C13" s="16"/>
      <c r="D13" s="25">
        <f>SUM(D9:D12)</f>
        <v>667157</v>
      </c>
      <c r="E13" s="306"/>
      <c r="F13" s="163">
        <f>SUM(F9:F12)</f>
        <v>2815241</v>
      </c>
      <c r="G13" s="25">
        <f>SUM(G9:G12)</f>
        <v>754270</v>
      </c>
      <c r="H13" s="25">
        <f>SUM(H9:H12)</f>
        <v>685879</v>
      </c>
      <c r="I13" s="25">
        <f>SUM(I9:I12)</f>
        <v>734405</v>
      </c>
      <c r="J13" s="25">
        <f>SUM(J9:J12)</f>
        <v>640687</v>
      </c>
      <c r="K13" s="16"/>
      <c r="L13" s="163">
        <f>SUM(L9:L12)</f>
        <v>2291057</v>
      </c>
      <c r="M13" s="25">
        <f>SUM(M9:M12)</f>
        <v>663554</v>
      </c>
      <c r="N13" s="25">
        <f>SUM(N9:N12)</f>
        <v>593130</v>
      </c>
      <c r="O13" s="25">
        <f>SUM(O9:O12)</f>
        <v>542709</v>
      </c>
      <c r="P13" s="25">
        <f>SUM(P9:P12)</f>
        <v>491664</v>
      </c>
      <c r="Q13" s="16"/>
      <c r="R13" s="163">
        <f>SUM(R9:R12)</f>
        <v>1824228</v>
      </c>
      <c r="S13" s="25">
        <f>SUM(S9:S12)</f>
        <v>483803</v>
      </c>
      <c r="T13" s="25">
        <f>SUM(T9:T12)</f>
        <v>440543</v>
      </c>
      <c r="U13" s="25">
        <f>SUM(U9:U12)</f>
        <v>465347</v>
      </c>
      <c r="V13" s="25">
        <f>SUM(V9:V12)</f>
        <v>434535</v>
      </c>
      <c r="W13" s="16"/>
      <c r="X13" s="163">
        <f>SUM(X9:X12)</f>
        <v>1851917</v>
      </c>
      <c r="Y13" s="25">
        <f>SUM(Y9:Y12)</f>
        <v>482708</v>
      </c>
      <c r="Z13" s="25">
        <f>SUM(Z9:Z12)</f>
        <v>447577</v>
      </c>
      <c r="AA13" s="25">
        <f>SUM(AA9:AA12)</f>
        <v>467845</v>
      </c>
      <c r="AB13" s="25">
        <f>SUM(AB9:AB12)</f>
        <v>453787</v>
      </c>
      <c r="AC13" s="16"/>
      <c r="AD13" s="163">
        <f>SUM(AD9:AD12)</f>
        <v>1624699</v>
      </c>
      <c r="AE13" s="25">
        <f>SUM(AE9:AE12)</f>
        <v>493978</v>
      </c>
      <c r="AF13" s="25">
        <f>SUM(AF9:AF12)</f>
        <v>442754</v>
      </c>
      <c r="AG13" s="25">
        <f>SUM(AG9:AG12)</f>
        <v>363507</v>
      </c>
      <c r="AH13" s="25">
        <f>SUM(AH9:AH12)</f>
        <v>324460</v>
      </c>
      <c r="AI13" s="16"/>
      <c r="AJ13" s="16"/>
      <c r="AK13" s="26"/>
    </row>
    <row r="14" spans="1:37" s="2" customFormat="1" ht="12">
      <c r="A14" s="1"/>
      <c r="B14" s="134"/>
      <c r="C14" s="134"/>
      <c r="D14" s="219"/>
      <c r="E14" s="192"/>
      <c r="F14" s="162"/>
      <c r="G14" s="219"/>
      <c r="H14" s="219"/>
      <c r="I14" s="219"/>
      <c r="J14" s="219"/>
      <c r="K14" s="225"/>
      <c r="L14" s="162"/>
      <c r="M14" s="143"/>
      <c r="N14" s="143"/>
      <c r="O14" s="143"/>
      <c r="P14" s="143"/>
      <c r="Q14" s="225"/>
      <c r="R14" s="162"/>
      <c r="S14" s="143"/>
      <c r="T14" s="143"/>
      <c r="U14" s="143"/>
      <c r="V14" s="143"/>
      <c r="W14" s="222"/>
      <c r="X14" s="162"/>
      <c r="Y14" s="143"/>
      <c r="Z14" s="143"/>
      <c r="AA14" s="143"/>
      <c r="AB14" s="143"/>
      <c r="AC14" s="203"/>
      <c r="AD14" s="162"/>
      <c r="AE14" s="143"/>
      <c r="AF14" s="143"/>
      <c r="AG14" s="23"/>
      <c r="AH14" s="23"/>
      <c r="AI14" s="160"/>
      <c r="AJ14" s="134"/>
      <c r="AK14" s="11"/>
    </row>
    <row r="15" spans="1:37" s="2" customFormat="1" ht="12">
      <c r="A15" s="1"/>
      <c r="B15" s="86" t="s">
        <v>70</v>
      </c>
      <c r="C15" s="87"/>
      <c r="D15" s="143"/>
      <c r="E15" s="115"/>
      <c r="F15" s="162"/>
      <c r="G15" s="143"/>
      <c r="H15" s="143"/>
      <c r="I15" s="143"/>
      <c r="J15" s="143"/>
      <c r="K15" s="87"/>
      <c r="L15" s="162"/>
      <c r="M15" s="143"/>
      <c r="N15" s="143"/>
      <c r="O15" s="143"/>
      <c r="P15" s="143"/>
      <c r="Q15" s="87"/>
      <c r="R15" s="162"/>
      <c r="S15" s="143"/>
      <c r="T15" s="143"/>
      <c r="U15" s="143"/>
      <c r="V15" s="143"/>
      <c r="W15" s="87"/>
      <c r="X15" s="162"/>
      <c r="Y15" s="143"/>
      <c r="Z15" s="143"/>
      <c r="AA15" s="143"/>
      <c r="AB15" s="143"/>
      <c r="AC15" s="87"/>
      <c r="AD15" s="162"/>
      <c r="AE15" s="143"/>
      <c r="AF15" s="143"/>
      <c r="AG15" s="23"/>
      <c r="AH15" s="23"/>
      <c r="AI15" s="87"/>
      <c r="AJ15" s="87"/>
      <c r="AK15" s="11"/>
    </row>
    <row r="16" spans="1:37" s="2" customFormat="1" ht="12">
      <c r="A16" s="1"/>
      <c r="B16" s="134" t="s">
        <v>23</v>
      </c>
      <c r="C16" s="134"/>
      <c r="D16" s="143">
        <v>3872</v>
      </c>
      <c r="E16" s="115"/>
      <c r="F16" s="162">
        <f>SUM(G16:J16)</f>
        <v>13693</v>
      </c>
      <c r="G16" s="143">
        <v>3048</v>
      </c>
      <c r="H16" s="143">
        <v>3098</v>
      </c>
      <c r="I16" s="143">
        <v>4587</v>
      </c>
      <c r="J16" s="143">
        <f>2960</f>
        <v>2960</v>
      </c>
      <c r="K16" s="225"/>
      <c r="L16" s="162">
        <f t="shared" ref="L16:L20" si="4">SUM(M16:P16)</f>
        <v>13632</v>
      </c>
      <c r="M16" s="143">
        <v>3388</v>
      </c>
      <c r="N16" s="143">
        <v>4008</v>
      </c>
      <c r="O16" s="143">
        <v>2391</v>
      </c>
      <c r="P16" s="143">
        <v>3845</v>
      </c>
      <c r="Q16" s="225"/>
      <c r="R16" s="162">
        <f>SUM(S16:V16)</f>
        <v>10296</v>
      </c>
      <c r="S16" s="143">
        <v>3106</v>
      </c>
      <c r="T16" s="143">
        <v>2480</v>
      </c>
      <c r="U16" s="143">
        <v>2029</v>
      </c>
      <c r="V16" s="143">
        <v>2681</v>
      </c>
      <c r="W16" s="222"/>
      <c r="X16" s="162">
        <f t="shared" ref="X16:X20" si="5">SUM(Y16:AB16)</f>
        <v>12899</v>
      </c>
      <c r="Y16" s="143">
        <v>3511</v>
      </c>
      <c r="Z16" s="143">
        <v>2980</v>
      </c>
      <c r="AA16" s="143">
        <v>3411</v>
      </c>
      <c r="AB16" s="143">
        <v>2997</v>
      </c>
      <c r="AC16" s="203"/>
      <c r="AD16" s="162">
        <f t="shared" ref="AD16:AD20" si="6">SUM(AE16:AH16)</f>
        <v>13161</v>
      </c>
      <c r="AE16" s="143">
        <v>3452</v>
      </c>
      <c r="AF16" s="143">
        <v>3484</v>
      </c>
      <c r="AG16" s="23">
        <v>3246</v>
      </c>
      <c r="AH16" s="23">
        <v>2979</v>
      </c>
      <c r="AI16" s="160"/>
      <c r="AJ16" s="134"/>
      <c r="AK16" s="11"/>
    </row>
    <row r="17" spans="1:37" s="2" customFormat="1" ht="12">
      <c r="A17" s="1"/>
      <c r="B17" s="98" t="s">
        <v>148</v>
      </c>
      <c r="C17" s="276"/>
      <c r="D17" s="143">
        <v>87703</v>
      </c>
      <c r="E17" s="115"/>
      <c r="F17" s="162">
        <f t="shared" ref="F17:F20" si="7">SUM(G17:J17)</f>
        <v>364160</v>
      </c>
      <c r="G17" s="143">
        <f>95079+267</f>
        <v>95346</v>
      </c>
      <c r="H17" s="143">
        <f>94264-69</f>
        <v>94195</v>
      </c>
      <c r="I17" s="143">
        <f>90418+67</f>
        <v>90485</v>
      </c>
      <c r="J17" s="143">
        <f>84330-196</f>
        <v>84134</v>
      </c>
      <c r="K17" s="276"/>
      <c r="L17" s="162">
        <f t="shared" si="4"/>
        <v>299850</v>
      </c>
      <c r="M17" s="143">
        <f>79588-99</f>
        <v>79489</v>
      </c>
      <c r="N17" s="143">
        <f>77225-93</f>
        <v>77132</v>
      </c>
      <c r="O17" s="143">
        <f>73150-89</f>
        <v>73061</v>
      </c>
      <c r="P17" s="143">
        <f>70292-124</f>
        <v>70168</v>
      </c>
      <c r="Q17" s="225"/>
      <c r="R17" s="162">
        <f>SUM(S17:V17)</f>
        <v>244021</v>
      </c>
      <c r="S17" s="143">
        <v>64889</v>
      </c>
      <c r="T17" s="143">
        <v>61298</v>
      </c>
      <c r="U17" s="143">
        <v>58918</v>
      </c>
      <c r="V17" s="143">
        <v>58916</v>
      </c>
      <c r="W17" s="222"/>
      <c r="X17" s="162">
        <f t="shared" si="5"/>
        <v>237310</v>
      </c>
      <c r="Y17" s="143">
        <v>58424</v>
      </c>
      <c r="Z17" s="143">
        <v>60776</v>
      </c>
      <c r="AA17" s="143">
        <v>58533</v>
      </c>
      <c r="AB17" s="143">
        <v>59577</v>
      </c>
      <c r="AC17" s="203"/>
      <c r="AD17" s="162">
        <f t="shared" si="6"/>
        <v>142193</v>
      </c>
      <c r="AE17" s="143">
        <v>57771</v>
      </c>
      <c r="AF17" s="143">
        <v>50772</v>
      </c>
      <c r="AG17" s="102">
        <v>17855</v>
      </c>
      <c r="AH17" s="102">
        <v>15795</v>
      </c>
      <c r="AI17" s="160"/>
      <c r="AJ17" s="134"/>
      <c r="AK17" s="103"/>
    </row>
    <row r="18" spans="1:37" s="2" customFormat="1" ht="12">
      <c r="A18" s="1"/>
      <c r="B18" s="134" t="s">
        <v>24</v>
      </c>
      <c r="C18" s="276"/>
      <c r="D18" s="143">
        <v>30465</v>
      </c>
      <c r="E18" s="115"/>
      <c r="F18" s="162">
        <f t="shared" si="7"/>
        <v>133889</v>
      </c>
      <c r="G18" s="143">
        <f>34284-52</f>
        <v>34232</v>
      </c>
      <c r="H18" s="143">
        <f>33820-50</f>
        <v>33770</v>
      </c>
      <c r="I18" s="143">
        <f>33194-77</f>
        <v>33117</v>
      </c>
      <c r="J18" s="143">
        <f>32791-21</f>
        <v>32770</v>
      </c>
      <c r="K18" s="276"/>
      <c r="L18" s="162">
        <f t="shared" si="4"/>
        <v>122565</v>
      </c>
      <c r="M18" s="143">
        <f>35224-49</f>
        <v>35175</v>
      </c>
      <c r="N18" s="143">
        <f>34442-46</f>
        <v>34396</v>
      </c>
      <c r="O18" s="143">
        <f>27349-44</f>
        <v>27305</v>
      </c>
      <c r="P18" s="143">
        <f>25738-49</f>
        <v>25689</v>
      </c>
      <c r="Q18" s="225"/>
      <c r="R18" s="162">
        <f>SUM(S18:V18)</f>
        <v>89861</v>
      </c>
      <c r="S18" s="143">
        <v>25237</v>
      </c>
      <c r="T18" s="143">
        <v>22427</v>
      </c>
      <c r="U18" s="143">
        <v>21689</v>
      </c>
      <c r="V18" s="143">
        <v>20508</v>
      </c>
      <c r="W18" s="222"/>
      <c r="X18" s="162">
        <f t="shared" si="5"/>
        <v>94456</v>
      </c>
      <c r="Y18" s="143">
        <v>23578</v>
      </c>
      <c r="Z18" s="143">
        <v>24084</v>
      </c>
      <c r="AA18" s="143">
        <v>23831</v>
      </c>
      <c r="AB18" s="143">
        <v>22963</v>
      </c>
      <c r="AC18" s="203"/>
      <c r="AD18" s="162">
        <f t="shared" si="6"/>
        <v>96068</v>
      </c>
      <c r="AE18" s="143">
        <v>24148</v>
      </c>
      <c r="AF18" s="143">
        <v>25199</v>
      </c>
      <c r="AG18" s="23">
        <v>24681</v>
      </c>
      <c r="AH18" s="23">
        <v>22040</v>
      </c>
      <c r="AI18" s="160"/>
      <c r="AJ18" s="134"/>
      <c r="AK18" s="11"/>
    </row>
    <row r="19" spans="1:37" s="2" customFormat="1" ht="12">
      <c r="A19" s="1"/>
      <c r="B19" s="134" t="s">
        <v>93</v>
      </c>
      <c r="C19" s="276"/>
      <c r="D19" s="143">
        <v>56796</v>
      </c>
      <c r="E19" s="115"/>
      <c r="F19" s="162">
        <f t="shared" si="7"/>
        <v>253389</v>
      </c>
      <c r="G19" s="143">
        <f>64980-84</f>
        <v>64896</v>
      </c>
      <c r="H19" s="143">
        <f>64246-67</f>
        <v>64179</v>
      </c>
      <c r="I19" s="143">
        <f>64985-99</f>
        <v>64886</v>
      </c>
      <c r="J19" s="143">
        <f>59459-31</f>
        <v>59428</v>
      </c>
      <c r="K19" s="276"/>
      <c r="L19" s="162">
        <f t="shared" si="4"/>
        <v>194954</v>
      </c>
      <c r="M19" s="143">
        <f>58028-62</f>
        <v>57966</v>
      </c>
      <c r="N19" s="143">
        <f>55529-59</f>
        <v>55470</v>
      </c>
      <c r="O19" s="143">
        <f>40295-58</f>
        <v>40237</v>
      </c>
      <c r="P19" s="143">
        <f>41343-62</f>
        <v>41281</v>
      </c>
      <c r="Q19" s="225"/>
      <c r="R19" s="162">
        <f>SUM(S19:V19)</f>
        <v>155584</v>
      </c>
      <c r="S19" s="143">
        <v>41546</v>
      </c>
      <c r="T19" s="143">
        <v>37599</v>
      </c>
      <c r="U19" s="143">
        <v>38375</v>
      </c>
      <c r="V19" s="143">
        <v>38064</v>
      </c>
      <c r="W19" s="222"/>
      <c r="X19" s="162">
        <f t="shared" si="5"/>
        <v>172742</v>
      </c>
      <c r="Y19" s="143">
        <v>42743</v>
      </c>
      <c r="Z19" s="143">
        <v>42396</v>
      </c>
      <c r="AA19" s="143">
        <v>44406</v>
      </c>
      <c r="AB19" s="143">
        <v>43197</v>
      </c>
      <c r="AC19" s="203"/>
      <c r="AD19" s="162">
        <f t="shared" si="6"/>
        <v>189403</v>
      </c>
      <c r="AE19" s="143">
        <v>48737</v>
      </c>
      <c r="AF19" s="143">
        <v>47345</v>
      </c>
      <c r="AG19" s="23">
        <v>49466</v>
      </c>
      <c r="AH19" s="23">
        <v>43855</v>
      </c>
      <c r="AI19" s="160"/>
      <c r="AJ19" s="134"/>
      <c r="AK19" s="11"/>
    </row>
    <row r="20" spans="1:37" s="2" customFormat="1" ht="12">
      <c r="A20" s="1"/>
      <c r="B20" s="134" t="s">
        <v>41</v>
      </c>
      <c r="C20" s="134"/>
      <c r="D20" s="143">
        <v>47477</v>
      </c>
      <c r="E20" s="115"/>
      <c r="F20" s="162">
        <f t="shared" si="7"/>
        <v>185868</v>
      </c>
      <c r="G20" s="143">
        <v>47477</v>
      </c>
      <c r="H20" s="143">
        <v>47303</v>
      </c>
      <c r="I20" s="143">
        <v>47128</v>
      </c>
      <c r="J20" s="143">
        <v>43960</v>
      </c>
      <c r="K20" s="225"/>
      <c r="L20" s="162">
        <f t="shared" si="4"/>
        <v>130556</v>
      </c>
      <c r="M20" s="143">
        <v>43288</v>
      </c>
      <c r="N20" s="143">
        <v>39285</v>
      </c>
      <c r="O20" s="143">
        <v>24848</v>
      </c>
      <c r="P20" s="143">
        <v>23135</v>
      </c>
      <c r="Q20" s="225"/>
      <c r="R20" s="162">
        <f>SUM(S20:V20)</f>
        <v>74238</v>
      </c>
      <c r="S20" s="143">
        <v>17994</v>
      </c>
      <c r="T20" s="143">
        <v>17630</v>
      </c>
      <c r="U20" s="143">
        <v>18731</v>
      </c>
      <c r="V20" s="143">
        <v>19883</v>
      </c>
      <c r="W20" s="222"/>
      <c r="X20" s="162">
        <f t="shared" si="5"/>
        <v>81002</v>
      </c>
      <c r="Y20" s="143">
        <v>22454</v>
      </c>
      <c r="Z20" s="143">
        <v>22136</v>
      </c>
      <c r="AA20" s="143">
        <v>18206</v>
      </c>
      <c r="AB20" s="143">
        <v>18206</v>
      </c>
      <c r="AC20" s="203"/>
      <c r="AD20" s="162">
        <f t="shared" si="6"/>
        <v>69917</v>
      </c>
      <c r="AE20" s="143">
        <v>18205</v>
      </c>
      <c r="AF20" s="143">
        <v>17147</v>
      </c>
      <c r="AG20" s="24">
        <v>13035</v>
      </c>
      <c r="AH20" s="24">
        <v>21530</v>
      </c>
      <c r="AI20" s="160"/>
      <c r="AJ20" s="134"/>
      <c r="AK20" s="11"/>
    </row>
    <row r="21" spans="1:37" s="2" customFormat="1" ht="12">
      <c r="A21" s="1"/>
      <c r="B21" s="16" t="s">
        <v>42</v>
      </c>
      <c r="C21" s="16"/>
      <c r="D21" s="25">
        <f>SUM(D16:D20)</f>
        <v>226313</v>
      </c>
      <c r="E21" s="306"/>
      <c r="F21" s="163">
        <f>SUM(F16:F20)</f>
        <v>950999</v>
      </c>
      <c r="G21" s="25">
        <f>SUM(G16:G20)</f>
        <v>244999</v>
      </c>
      <c r="H21" s="25">
        <f>SUM(H16:H20)</f>
        <v>242545</v>
      </c>
      <c r="I21" s="25">
        <f>SUM(I16:I20)</f>
        <v>240203</v>
      </c>
      <c r="J21" s="25">
        <f>SUM(J16:J20)</f>
        <v>223252</v>
      </c>
      <c r="K21" s="16"/>
      <c r="L21" s="163">
        <f>SUM(L16:L20)</f>
        <v>761557</v>
      </c>
      <c r="M21" s="25">
        <f>SUM(M16:M20)</f>
        <v>219306</v>
      </c>
      <c r="N21" s="25">
        <f>SUM(N16:N20)</f>
        <v>210291</v>
      </c>
      <c r="O21" s="25">
        <f>SUM(O16:O20)</f>
        <v>167842</v>
      </c>
      <c r="P21" s="25">
        <f>SUM(P16:P20)</f>
        <v>164118</v>
      </c>
      <c r="Q21" s="16"/>
      <c r="R21" s="163">
        <f>SUM(R16:R20)</f>
        <v>574000</v>
      </c>
      <c r="S21" s="25">
        <f>SUM(S16:S20)</f>
        <v>152772</v>
      </c>
      <c r="T21" s="25">
        <f>SUM(T16:T20)</f>
        <v>141434</v>
      </c>
      <c r="U21" s="25">
        <f>SUM(U16:U20)</f>
        <v>139742</v>
      </c>
      <c r="V21" s="25">
        <f>SUM(V16:V20)</f>
        <v>140052</v>
      </c>
      <c r="W21" s="16"/>
      <c r="X21" s="163">
        <f>SUM(X16:X20)</f>
        <v>598409</v>
      </c>
      <c r="Y21" s="25">
        <f>SUM(Y16:Y20)</f>
        <v>150710</v>
      </c>
      <c r="Z21" s="25">
        <f>SUM(Z16:Z20)</f>
        <v>152372</v>
      </c>
      <c r="AA21" s="25">
        <f>SUM(AA16:AA20)</f>
        <v>148387</v>
      </c>
      <c r="AB21" s="25">
        <f>SUM(AB16:AB20)</f>
        <v>146940</v>
      </c>
      <c r="AC21" s="16"/>
      <c r="AD21" s="163">
        <f>SUM(AD16:AD20)</f>
        <v>510742</v>
      </c>
      <c r="AE21" s="25">
        <f>SUM(AE16:AE20)</f>
        <v>152313</v>
      </c>
      <c r="AF21" s="25">
        <f>SUM(AF16:AF20)</f>
        <v>143947</v>
      </c>
      <c r="AG21" s="25">
        <f>SUM(AG16:AG20)</f>
        <v>108283</v>
      </c>
      <c r="AH21" s="25">
        <f>SUM(AH16:AH20)</f>
        <v>106199</v>
      </c>
      <c r="AI21" s="16"/>
      <c r="AJ21" s="16"/>
      <c r="AK21" s="26"/>
    </row>
    <row r="22" spans="1:37" s="2" customFormat="1" ht="12">
      <c r="A22" s="1"/>
      <c r="B22" s="134"/>
      <c r="C22" s="134"/>
      <c r="D22" s="143"/>
      <c r="E22" s="115"/>
      <c r="F22" s="162"/>
      <c r="G22" s="143"/>
      <c r="H22" s="143"/>
      <c r="I22" s="143"/>
      <c r="J22" s="143"/>
      <c r="K22" s="225"/>
      <c r="L22" s="162"/>
      <c r="M22" s="143"/>
      <c r="N22" s="143"/>
      <c r="O22" s="143"/>
      <c r="P22" s="143"/>
      <c r="Q22" s="225"/>
      <c r="R22" s="162"/>
      <c r="S22" s="143"/>
      <c r="T22" s="143"/>
      <c r="U22" s="143"/>
      <c r="V22" s="143"/>
      <c r="W22" s="222"/>
      <c r="X22" s="162"/>
      <c r="Y22" s="143"/>
      <c r="Z22" s="143"/>
      <c r="AA22" s="143"/>
      <c r="AB22" s="143"/>
      <c r="AC22" s="203"/>
      <c r="AD22" s="162"/>
      <c r="AE22" s="143"/>
      <c r="AF22" s="143"/>
      <c r="AG22" s="23"/>
      <c r="AH22" s="23"/>
      <c r="AI22" s="160"/>
      <c r="AJ22" s="134"/>
      <c r="AK22" s="11"/>
    </row>
    <row r="23" spans="1:37" s="8" customFormat="1" ht="12">
      <c r="A23" s="1"/>
      <c r="B23" s="16" t="s">
        <v>32</v>
      </c>
      <c r="C23" s="16"/>
      <c r="D23" s="27">
        <f>D13-D21</f>
        <v>440844</v>
      </c>
      <c r="E23" s="306"/>
      <c r="F23" s="164">
        <f>F13-F21</f>
        <v>1864242</v>
      </c>
      <c r="G23" s="27">
        <f>G13-G21</f>
        <v>509271</v>
      </c>
      <c r="H23" s="27">
        <f>H13-H21</f>
        <v>443334</v>
      </c>
      <c r="I23" s="27">
        <f>I13-I21</f>
        <v>494202</v>
      </c>
      <c r="J23" s="27">
        <f>J13-J21</f>
        <v>417435</v>
      </c>
      <c r="K23" s="16"/>
      <c r="L23" s="164">
        <f>L13-L21</f>
        <v>1529500</v>
      </c>
      <c r="M23" s="27">
        <f>M13-M21</f>
        <v>444248</v>
      </c>
      <c r="N23" s="27">
        <f>N13-N21</f>
        <v>382839</v>
      </c>
      <c r="O23" s="27">
        <f>O13-O21</f>
        <v>374867</v>
      </c>
      <c r="P23" s="27">
        <f>P13-P21</f>
        <v>327546</v>
      </c>
      <c r="Q23" s="16"/>
      <c r="R23" s="164">
        <f>R13-R21</f>
        <v>1250228</v>
      </c>
      <c r="S23" s="27">
        <f>S13-S21</f>
        <v>331031</v>
      </c>
      <c r="T23" s="27">
        <f>T13-T21</f>
        <v>299109</v>
      </c>
      <c r="U23" s="27">
        <f>U13-U21</f>
        <v>325605</v>
      </c>
      <c r="V23" s="27">
        <f>V13-V21</f>
        <v>294483</v>
      </c>
      <c r="W23" s="16"/>
      <c r="X23" s="164">
        <f>X13-X21</f>
        <v>1253508</v>
      </c>
      <c r="Y23" s="27">
        <f>Y13-Y21</f>
        <v>331998</v>
      </c>
      <c r="Z23" s="27">
        <f>Z13-Z21</f>
        <v>295205</v>
      </c>
      <c r="AA23" s="27">
        <f>AA13-AA21</f>
        <v>319458</v>
      </c>
      <c r="AB23" s="27">
        <f>AB13-AB21</f>
        <v>306847</v>
      </c>
      <c r="AC23" s="16"/>
      <c r="AD23" s="164">
        <f>AD13-AD21</f>
        <v>1113957</v>
      </c>
      <c r="AE23" s="27">
        <f>AE13-AE21</f>
        <v>341665</v>
      </c>
      <c r="AF23" s="27">
        <f>AF13-AF21</f>
        <v>298807</v>
      </c>
      <c r="AG23" s="27">
        <f>AG13-AG21</f>
        <v>255224</v>
      </c>
      <c r="AH23" s="27">
        <f>AH13-AH21</f>
        <v>218261</v>
      </c>
      <c r="AI23" s="16"/>
      <c r="AJ23" s="16"/>
      <c r="AK23" s="26"/>
    </row>
    <row r="24" spans="1:37" s="2" customFormat="1" ht="12">
      <c r="A24" s="1"/>
      <c r="B24" s="134"/>
      <c r="C24" s="134"/>
      <c r="D24" s="143"/>
      <c r="E24" s="115"/>
      <c r="F24" s="162"/>
      <c r="G24" s="143"/>
      <c r="H24" s="143"/>
      <c r="I24" s="143"/>
      <c r="J24" s="143"/>
      <c r="K24" s="225"/>
      <c r="L24" s="162"/>
      <c r="M24" s="143"/>
      <c r="N24" s="143"/>
      <c r="O24" s="143"/>
      <c r="P24" s="143"/>
      <c r="Q24" s="225"/>
      <c r="R24" s="162"/>
      <c r="S24" s="143"/>
      <c r="T24" s="143"/>
      <c r="U24" s="143"/>
      <c r="V24" s="143"/>
      <c r="W24" s="222"/>
      <c r="X24" s="162"/>
      <c r="Y24" s="143"/>
      <c r="Z24" s="143"/>
      <c r="AA24" s="143"/>
      <c r="AB24" s="143"/>
      <c r="AC24" s="203"/>
      <c r="AD24" s="162"/>
      <c r="AE24" s="143"/>
      <c r="AF24" s="143"/>
      <c r="AG24" s="23"/>
      <c r="AH24" s="23"/>
      <c r="AI24" s="160"/>
      <c r="AJ24" s="134"/>
      <c r="AK24" s="11"/>
    </row>
    <row r="25" spans="1:37" s="2" customFormat="1" ht="12">
      <c r="A25" s="1"/>
      <c r="B25" s="86" t="s">
        <v>25</v>
      </c>
      <c r="C25" s="87"/>
      <c r="D25" s="143"/>
      <c r="E25" s="115"/>
      <c r="F25" s="162"/>
      <c r="G25" s="143"/>
      <c r="H25" s="143"/>
      <c r="I25" s="143"/>
      <c r="J25" s="143"/>
      <c r="K25" s="87"/>
      <c r="L25" s="162"/>
      <c r="M25" s="143"/>
      <c r="N25" s="143"/>
      <c r="O25" s="143"/>
      <c r="P25" s="143"/>
      <c r="Q25" s="87"/>
      <c r="R25" s="162"/>
      <c r="S25" s="143"/>
      <c r="T25" s="143"/>
      <c r="U25" s="143"/>
      <c r="V25" s="143"/>
      <c r="W25" s="87"/>
      <c r="X25" s="162"/>
      <c r="Y25" s="143"/>
      <c r="Z25" s="143"/>
      <c r="AA25" s="143"/>
      <c r="AB25" s="143"/>
      <c r="AC25" s="87"/>
      <c r="AD25" s="162"/>
      <c r="AE25" s="143"/>
      <c r="AF25" s="143"/>
      <c r="AG25" s="23"/>
      <c r="AH25" s="23"/>
      <c r="AI25" s="87"/>
      <c r="AJ25" s="87"/>
      <c r="AK25" s="11"/>
    </row>
    <row r="26" spans="1:37" s="2" customFormat="1" ht="12">
      <c r="A26" s="1"/>
      <c r="B26" s="180" t="s">
        <v>111</v>
      </c>
      <c r="C26" s="134"/>
      <c r="D26" s="143">
        <v>77470</v>
      </c>
      <c r="E26" s="115"/>
      <c r="F26" s="162">
        <f>SUM(G26:J26)</f>
        <v>322909</v>
      </c>
      <c r="G26" s="143">
        <f>82006-190</f>
        <v>81816</v>
      </c>
      <c r="H26" s="143">
        <f>83522-126</f>
        <v>83396</v>
      </c>
      <c r="I26" s="143">
        <f>80304-181</f>
        <v>80123</v>
      </c>
      <c r="J26" s="143">
        <f>77629-55</f>
        <v>77574</v>
      </c>
      <c r="K26" s="225"/>
      <c r="L26" s="162">
        <f t="shared" ref="L26:L31" si="8">SUM(M26:P26)</f>
        <v>281215</v>
      </c>
      <c r="M26" s="143">
        <f>81301-120</f>
        <v>81181</v>
      </c>
      <c r="N26" s="143">
        <f>77086-115</f>
        <v>76971</v>
      </c>
      <c r="O26" s="143">
        <f>64721-111</f>
        <v>64610</v>
      </c>
      <c r="P26" s="143">
        <f>58572-119</f>
        <v>58453</v>
      </c>
      <c r="Q26" s="225"/>
      <c r="R26" s="162">
        <f t="shared" ref="R26:R31" si="9">SUM(S26:V26)</f>
        <v>194057</v>
      </c>
      <c r="S26" s="143">
        <v>53747</v>
      </c>
      <c r="T26" s="143">
        <v>48160</v>
      </c>
      <c r="U26" s="143">
        <v>45710</v>
      </c>
      <c r="V26" s="143">
        <v>46440</v>
      </c>
      <c r="W26" s="222"/>
      <c r="X26" s="162">
        <f t="shared" ref="X26:X31" si="10">SUM(Y26:AB26)</f>
        <v>196491</v>
      </c>
      <c r="Y26" s="143">
        <v>52357</v>
      </c>
      <c r="Z26" s="143">
        <v>53222</v>
      </c>
      <c r="AA26" s="143">
        <v>46170</v>
      </c>
      <c r="AB26" s="143">
        <v>44742</v>
      </c>
      <c r="AC26" s="203"/>
      <c r="AD26" s="162">
        <f t="shared" ref="AD26:AD31" si="11">SUM(AE26:AH26)</f>
        <v>176834</v>
      </c>
      <c r="AE26" s="143">
        <v>47502</v>
      </c>
      <c r="AF26" s="143">
        <v>47199</v>
      </c>
      <c r="AG26" s="23">
        <v>41917</v>
      </c>
      <c r="AH26" s="23">
        <v>40216</v>
      </c>
      <c r="AI26" s="160"/>
      <c r="AJ26" s="134"/>
      <c r="AK26" s="11"/>
    </row>
    <row r="27" spans="1:37" s="2" customFormat="1" ht="12">
      <c r="A27" s="1"/>
      <c r="B27" s="134" t="s">
        <v>26</v>
      </c>
      <c r="C27" s="134"/>
      <c r="D27" s="143">
        <v>120182</v>
      </c>
      <c r="E27" s="115"/>
      <c r="F27" s="162">
        <f t="shared" ref="F27:F31" si="12">SUM(G27:J27)</f>
        <v>529141</v>
      </c>
      <c r="G27" s="143">
        <f>147430+69</f>
        <v>147499</v>
      </c>
      <c r="H27" s="143">
        <f>129987-111</f>
        <v>129876</v>
      </c>
      <c r="I27" s="143">
        <f>129142+9</f>
        <v>129151</v>
      </c>
      <c r="J27" s="143">
        <f>122822-207</f>
        <v>122615</v>
      </c>
      <c r="K27" s="225"/>
      <c r="L27" s="162">
        <f t="shared" si="8"/>
        <v>444454</v>
      </c>
      <c r="M27" s="143">
        <f>129541-101</f>
        <v>129440</v>
      </c>
      <c r="N27" s="143">
        <f>117498-98</f>
        <v>117400</v>
      </c>
      <c r="O27" s="143">
        <f>102651-92</f>
        <v>102559</v>
      </c>
      <c r="P27" s="143">
        <f>95148-93</f>
        <v>95055</v>
      </c>
      <c r="Q27" s="225"/>
      <c r="R27" s="162">
        <f t="shared" si="9"/>
        <v>344235</v>
      </c>
      <c r="S27" s="143">
        <v>95815</v>
      </c>
      <c r="T27" s="143">
        <v>84600</v>
      </c>
      <c r="U27" s="143">
        <v>85875</v>
      </c>
      <c r="V27" s="143">
        <v>77945</v>
      </c>
      <c r="W27" s="222"/>
      <c r="X27" s="162">
        <f t="shared" si="10"/>
        <v>373610</v>
      </c>
      <c r="Y27" s="143">
        <v>104443</v>
      </c>
      <c r="Z27" s="143">
        <v>97146</v>
      </c>
      <c r="AA27" s="143">
        <v>90980</v>
      </c>
      <c r="AB27" s="143">
        <v>81041</v>
      </c>
      <c r="AC27" s="203"/>
      <c r="AD27" s="162">
        <f t="shared" si="11"/>
        <v>346941</v>
      </c>
      <c r="AE27" s="143">
        <v>101872</v>
      </c>
      <c r="AF27" s="143">
        <v>94457</v>
      </c>
      <c r="AG27" s="23">
        <v>80960</v>
      </c>
      <c r="AH27" s="23">
        <v>69652</v>
      </c>
      <c r="AI27" s="160"/>
      <c r="AJ27" s="134"/>
      <c r="AK27" s="11"/>
    </row>
    <row r="28" spans="1:37" s="2" customFormat="1" ht="12">
      <c r="A28" s="1"/>
      <c r="B28" s="134" t="s">
        <v>73</v>
      </c>
      <c r="C28" s="134"/>
      <c r="D28" s="143">
        <v>50924</v>
      </c>
      <c r="E28" s="115"/>
      <c r="F28" s="162">
        <f t="shared" si="12"/>
        <v>205227</v>
      </c>
      <c r="G28" s="143">
        <f>52596-19</f>
        <v>52577</v>
      </c>
      <c r="H28" s="143">
        <f>54817-23</f>
        <v>54794</v>
      </c>
      <c r="I28" s="143">
        <f>48985-31</f>
        <v>48954</v>
      </c>
      <c r="J28" s="143">
        <f>48915-13</f>
        <v>48902</v>
      </c>
      <c r="K28" s="225"/>
      <c r="L28" s="162">
        <f t="shared" si="8"/>
        <v>170353</v>
      </c>
      <c r="M28" s="143">
        <f>47499-21</f>
        <v>47478</v>
      </c>
      <c r="N28" s="143">
        <f>44828-20</f>
        <v>44808</v>
      </c>
      <c r="O28" s="143">
        <f>39914-18</f>
        <v>39896</v>
      </c>
      <c r="P28" s="143">
        <f>38197-26</f>
        <v>38171</v>
      </c>
      <c r="Q28" s="225"/>
      <c r="R28" s="162">
        <f t="shared" si="9"/>
        <v>140397</v>
      </c>
      <c r="S28" s="143">
        <v>33330</v>
      </c>
      <c r="T28" s="143">
        <v>37731</v>
      </c>
      <c r="U28" s="143">
        <v>33767</v>
      </c>
      <c r="V28" s="143">
        <v>35569</v>
      </c>
      <c r="W28" s="222"/>
      <c r="X28" s="162">
        <f t="shared" si="10"/>
        <v>162728</v>
      </c>
      <c r="Y28" s="143">
        <v>41766</v>
      </c>
      <c r="Z28" s="143">
        <v>45552</v>
      </c>
      <c r="AA28" s="143">
        <v>39667</v>
      </c>
      <c r="AB28" s="143">
        <v>35743</v>
      </c>
      <c r="AC28" s="203"/>
      <c r="AD28" s="162">
        <f t="shared" si="11"/>
        <v>142080</v>
      </c>
      <c r="AE28" s="143">
        <v>41184</v>
      </c>
      <c r="AF28" s="143">
        <v>39194</v>
      </c>
      <c r="AG28" s="23">
        <v>32818</v>
      </c>
      <c r="AH28" s="23">
        <v>28884</v>
      </c>
      <c r="AI28" s="160"/>
      <c r="AJ28" s="134"/>
      <c r="AK28" s="11"/>
    </row>
    <row r="29" spans="1:37" s="2" customFormat="1" ht="12">
      <c r="A29" s="1"/>
      <c r="B29" s="134" t="s">
        <v>27</v>
      </c>
      <c r="C29" s="134"/>
      <c r="D29" s="143">
        <v>23854</v>
      </c>
      <c r="E29" s="115"/>
      <c r="F29" s="162">
        <f t="shared" si="12"/>
        <v>86943</v>
      </c>
      <c r="G29" s="143">
        <v>22901</v>
      </c>
      <c r="H29" s="143">
        <v>23093</v>
      </c>
      <c r="I29" s="143">
        <v>22071</v>
      </c>
      <c r="J29" s="143">
        <v>18878</v>
      </c>
      <c r="K29" s="225"/>
      <c r="L29" s="162">
        <f t="shared" si="8"/>
        <v>64318</v>
      </c>
      <c r="M29" s="143">
        <v>17190</v>
      </c>
      <c r="N29" s="143">
        <v>16557</v>
      </c>
      <c r="O29" s="143">
        <v>15301</v>
      </c>
      <c r="P29" s="143">
        <v>15270</v>
      </c>
      <c r="Q29" s="225"/>
      <c r="R29" s="162">
        <f t="shared" si="9"/>
        <v>54929</v>
      </c>
      <c r="S29" s="143">
        <v>14931</v>
      </c>
      <c r="T29" s="143">
        <v>13754</v>
      </c>
      <c r="U29" s="143">
        <v>13330</v>
      </c>
      <c r="V29" s="143">
        <v>12914</v>
      </c>
      <c r="W29" s="222"/>
      <c r="X29" s="162">
        <f t="shared" si="10"/>
        <v>50906</v>
      </c>
      <c r="Y29" s="143">
        <v>13390</v>
      </c>
      <c r="Z29" s="143">
        <v>12809</v>
      </c>
      <c r="AA29" s="143">
        <v>12465</v>
      </c>
      <c r="AB29" s="143">
        <v>12242</v>
      </c>
      <c r="AC29" s="203"/>
      <c r="AD29" s="162">
        <f t="shared" si="11"/>
        <v>35237</v>
      </c>
      <c r="AE29" s="143">
        <v>11354</v>
      </c>
      <c r="AF29" s="143">
        <v>10527</v>
      </c>
      <c r="AG29" s="23">
        <v>6898</v>
      </c>
      <c r="AH29" s="23">
        <v>6458</v>
      </c>
      <c r="AI29" s="160"/>
      <c r="AJ29" s="134"/>
      <c r="AK29" s="11"/>
    </row>
    <row r="30" spans="1:37" s="2" customFormat="1" ht="12">
      <c r="A30" s="1"/>
      <c r="B30" s="134" t="s">
        <v>43</v>
      </c>
      <c r="C30" s="134"/>
      <c r="D30" s="143">
        <v>45876</v>
      </c>
      <c r="E30" s="115"/>
      <c r="F30" s="162">
        <f t="shared" si="12"/>
        <v>184118</v>
      </c>
      <c r="G30" s="143">
        <v>47299</v>
      </c>
      <c r="H30" s="143">
        <v>46762</v>
      </c>
      <c r="I30" s="143">
        <v>46268</v>
      </c>
      <c r="J30" s="143">
        <v>43789</v>
      </c>
      <c r="K30" s="225"/>
      <c r="L30" s="162">
        <f t="shared" si="8"/>
        <v>150842</v>
      </c>
      <c r="M30" s="143">
        <v>42594</v>
      </c>
      <c r="N30" s="143">
        <v>40825</v>
      </c>
      <c r="O30" s="143">
        <v>33815</v>
      </c>
      <c r="P30" s="143">
        <v>33608</v>
      </c>
      <c r="Q30" s="225"/>
      <c r="R30" s="162">
        <f t="shared" si="9"/>
        <v>113201</v>
      </c>
      <c r="S30" s="143">
        <v>29637</v>
      </c>
      <c r="T30" s="143">
        <v>27966</v>
      </c>
      <c r="U30" s="143">
        <v>27793</v>
      </c>
      <c r="V30" s="143">
        <v>27805</v>
      </c>
      <c r="W30" s="222"/>
      <c r="X30" s="162">
        <f t="shared" si="10"/>
        <v>108239</v>
      </c>
      <c r="Y30" s="143">
        <v>28741</v>
      </c>
      <c r="Z30" s="143">
        <v>28250</v>
      </c>
      <c r="AA30" s="143">
        <v>25364</v>
      </c>
      <c r="AB30" s="143">
        <v>25884</v>
      </c>
      <c r="AC30" s="203"/>
      <c r="AD30" s="162">
        <f t="shared" si="11"/>
        <v>81023</v>
      </c>
      <c r="AE30" s="143">
        <v>26635</v>
      </c>
      <c r="AF30" s="143">
        <v>24679</v>
      </c>
      <c r="AG30" s="23">
        <v>12432</v>
      </c>
      <c r="AH30" s="23">
        <v>17277</v>
      </c>
      <c r="AI30" s="160"/>
      <c r="AJ30" s="134"/>
      <c r="AK30" s="11"/>
    </row>
    <row r="31" spans="1:37" s="2" customFormat="1" ht="12">
      <c r="A31" s="1"/>
      <c r="B31" s="134" t="s">
        <v>137</v>
      </c>
      <c r="C31" s="134"/>
      <c r="D31" s="143">
        <v>23311</v>
      </c>
      <c r="E31" s="115"/>
      <c r="F31" s="162">
        <f t="shared" si="12"/>
        <v>29211</v>
      </c>
      <c r="G31" s="143">
        <v>7821</v>
      </c>
      <c r="H31" s="143">
        <v>2644</v>
      </c>
      <c r="I31" s="143">
        <v>715</v>
      </c>
      <c r="J31" s="143">
        <v>18031</v>
      </c>
      <c r="K31" s="225"/>
      <c r="L31" s="162">
        <f t="shared" si="8"/>
        <v>63618</v>
      </c>
      <c r="M31" s="143">
        <v>19461</v>
      </c>
      <c r="N31" s="143">
        <v>20586</v>
      </c>
      <c r="O31" s="143">
        <v>11117</v>
      </c>
      <c r="P31" s="143">
        <v>12454</v>
      </c>
      <c r="Q31" s="225"/>
      <c r="R31" s="162">
        <f t="shared" si="9"/>
        <v>34846</v>
      </c>
      <c r="S31" s="143">
        <v>10092</v>
      </c>
      <c r="T31" s="143">
        <v>-1671</v>
      </c>
      <c r="U31" s="143">
        <v>9088</v>
      </c>
      <c r="V31" s="143">
        <v>17337</v>
      </c>
      <c r="W31" s="222"/>
      <c r="X31" s="162">
        <f t="shared" si="10"/>
        <v>12823</v>
      </c>
      <c r="Y31" s="143">
        <v>8791</v>
      </c>
      <c r="Z31" s="143">
        <v>5622</v>
      </c>
      <c r="AA31" s="143">
        <v>-5759</v>
      </c>
      <c r="AB31" s="143">
        <v>4169</v>
      </c>
      <c r="AC31" s="203"/>
      <c r="AD31" s="162">
        <f t="shared" si="11"/>
        <v>31314</v>
      </c>
      <c r="AE31" s="143">
        <v>5413</v>
      </c>
      <c r="AF31" s="143">
        <v>15902</v>
      </c>
      <c r="AG31" s="23">
        <v>6268</v>
      </c>
      <c r="AH31" s="23">
        <v>3731</v>
      </c>
      <c r="AI31" s="160"/>
      <c r="AJ31" s="134"/>
      <c r="AK31" s="11"/>
    </row>
    <row r="32" spans="1:37" s="2" customFormat="1" ht="12">
      <c r="A32" s="1"/>
      <c r="B32" s="16" t="s">
        <v>28</v>
      </c>
      <c r="C32" s="16"/>
      <c r="D32" s="25">
        <f>SUM(D26:D31)</f>
        <v>341617</v>
      </c>
      <c r="E32" s="306"/>
      <c r="F32" s="163">
        <f>SUM(F26:F31)</f>
        <v>1357549</v>
      </c>
      <c r="G32" s="25">
        <f>SUM(G26:G31)</f>
        <v>359913</v>
      </c>
      <c r="H32" s="25">
        <f>SUM(H26:H31)</f>
        <v>340565</v>
      </c>
      <c r="I32" s="25">
        <f>SUM(I26:I31)</f>
        <v>327282</v>
      </c>
      <c r="J32" s="25">
        <f>SUM(J26:J31)</f>
        <v>329789</v>
      </c>
      <c r="K32" s="16"/>
      <c r="L32" s="163">
        <f>SUM(L26:L31)</f>
        <v>1174800</v>
      </c>
      <c r="M32" s="25">
        <f>SUM(M26:M31)</f>
        <v>337344</v>
      </c>
      <c r="N32" s="25">
        <f>SUM(N26:N31)</f>
        <v>317147</v>
      </c>
      <c r="O32" s="25">
        <f>SUM(O26:O31)</f>
        <v>267298</v>
      </c>
      <c r="P32" s="25">
        <f>SUM(P26:P31)</f>
        <v>253011</v>
      </c>
      <c r="Q32" s="16"/>
      <c r="R32" s="163">
        <f>SUM(R26:R31)</f>
        <v>881665</v>
      </c>
      <c r="S32" s="25">
        <f>SUM(S26:S31)</f>
        <v>237552</v>
      </c>
      <c r="T32" s="25">
        <f>SUM(T26:T31)</f>
        <v>210540</v>
      </c>
      <c r="U32" s="25">
        <f>SUM(U26:U31)</f>
        <v>215563</v>
      </c>
      <c r="V32" s="25">
        <f>SUM(V26:V31)</f>
        <v>218010</v>
      </c>
      <c r="W32" s="16"/>
      <c r="X32" s="163">
        <f>SUM(X26:X31)</f>
        <v>904797</v>
      </c>
      <c r="Y32" s="25">
        <f>SUM(Y26:Y31)</f>
        <v>249488</v>
      </c>
      <c r="Z32" s="25">
        <f>SUM(Z26:Z31)</f>
        <v>242601</v>
      </c>
      <c r="AA32" s="25">
        <f>SUM(AA26:AA31)</f>
        <v>208887</v>
      </c>
      <c r="AB32" s="25">
        <f>SUM(AB26:AB31)</f>
        <v>203821</v>
      </c>
      <c r="AC32" s="16"/>
      <c r="AD32" s="163">
        <f>SUM(AD26:AD31)</f>
        <v>813429</v>
      </c>
      <c r="AE32" s="25">
        <f>SUM(AE26:AE31)</f>
        <v>233960</v>
      </c>
      <c r="AF32" s="25">
        <f>SUM(AF26:AF31)</f>
        <v>231958</v>
      </c>
      <c r="AG32" s="25">
        <f>SUM(AG26:AG31)</f>
        <v>181293</v>
      </c>
      <c r="AH32" s="25">
        <f>SUM(AH26:AH31)</f>
        <v>166218</v>
      </c>
      <c r="AI32" s="16"/>
      <c r="AJ32" s="16"/>
      <c r="AK32" s="26"/>
    </row>
    <row r="33" spans="1:37" s="2" customFormat="1" ht="12">
      <c r="A33" s="1"/>
      <c r="B33" s="134"/>
      <c r="C33" s="134"/>
      <c r="D33" s="143"/>
      <c r="E33" s="115"/>
      <c r="F33" s="162"/>
      <c r="G33" s="143"/>
      <c r="H33" s="143"/>
      <c r="I33" s="143"/>
      <c r="J33" s="143"/>
      <c r="K33" s="225"/>
      <c r="L33" s="162"/>
      <c r="M33" s="143"/>
      <c r="N33" s="143"/>
      <c r="O33" s="143"/>
      <c r="P33" s="143"/>
      <c r="Q33" s="225"/>
      <c r="R33" s="162"/>
      <c r="S33" s="143"/>
      <c r="T33" s="143"/>
      <c r="U33" s="143"/>
      <c r="V33" s="143"/>
      <c r="W33" s="222"/>
      <c r="X33" s="162"/>
      <c r="Y33" s="143"/>
      <c r="Z33" s="143"/>
      <c r="AA33" s="143"/>
      <c r="AB33" s="143"/>
      <c r="AC33" s="203"/>
      <c r="AD33" s="162"/>
      <c r="AE33" s="143"/>
      <c r="AF33" s="143"/>
      <c r="AG33" s="23"/>
      <c r="AH33" s="23"/>
      <c r="AI33" s="160"/>
      <c r="AJ33" s="134"/>
      <c r="AK33" s="11"/>
    </row>
    <row r="34" spans="1:37" s="2" customFormat="1" ht="12">
      <c r="A34" s="1"/>
      <c r="B34" s="16" t="s">
        <v>44</v>
      </c>
      <c r="C34" s="16"/>
      <c r="D34" s="29">
        <f>D23-D32</f>
        <v>99227</v>
      </c>
      <c r="E34" s="320"/>
      <c r="F34" s="166">
        <f>F23-F32</f>
        <v>506693</v>
      </c>
      <c r="G34" s="29">
        <f>G23-G32</f>
        <v>149358</v>
      </c>
      <c r="H34" s="29">
        <f>H23-H32</f>
        <v>102769</v>
      </c>
      <c r="I34" s="29">
        <f>I23-I32</f>
        <v>166920</v>
      </c>
      <c r="J34" s="29">
        <f>J23-J32</f>
        <v>87646</v>
      </c>
      <c r="K34" s="16"/>
      <c r="L34" s="166">
        <f>L23-L32</f>
        <v>354700</v>
      </c>
      <c r="M34" s="29">
        <f>M23-M32</f>
        <v>106904</v>
      </c>
      <c r="N34" s="29">
        <f>N23-N32</f>
        <v>65692</v>
      </c>
      <c r="O34" s="29">
        <f>O23-O32</f>
        <v>107569</v>
      </c>
      <c r="P34" s="29">
        <f>P23-P32</f>
        <v>74535</v>
      </c>
      <c r="Q34" s="16"/>
      <c r="R34" s="166">
        <f>R23-R32</f>
        <v>368563</v>
      </c>
      <c r="S34" s="29">
        <f>S23-S32</f>
        <v>93479</v>
      </c>
      <c r="T34" s="29">
        <f>T23-T32</f>
        <v>88569</v>
      </c>
      <c r="U34" s="29">
        <f>U23-U32</f>
        <v>110042</v>
      </c>
      <c r="V34" s="29">
        <f>V23-V32</f>
        <v>76473</v>
      </c>
      <c r="W34" s="16"/>
      <c r="X34" s="166">
        <f>X23-X32</f>
        <v>348711</v>
      </c>
      <c r="Y34" s="29">
        <f>Y23-Y32</f>
        <v>82510</v>
      </c>
      <c r="Z34" s="29">
        <f>Z23-Z32</f>
        <v>52604</v>
      </c>
      <c r="AA34" s="29">
        <f>AA23-AA32</f>
        <v>110571</v>
      </c>
      <c r="AB34" s="29">
        <f>AB23-AB32</f>
        <v>103026</v>
      </c>
      <c r="AC34" s="16"/>
      <c r="AD34" s="166">
        <f>AD23-AD32</f>
        <v>300528</v>
      </c>
      <c r="AE34" s="29">
        <f>AE23-AE32</f>
        <v>107705</v>
      </c>
      <c r="AF34" s="29">
        <f>AF23-AF32</f>
        <v>66849</v>
      </c>
      <c r="AG34" s="29">
        <f>AG23-AG32</f>
        <v>73931</v>
      </c>
      <c r="AH34" s="29">
        <f>AH23-AH32</f>
        <v>52043</v>
      </c>
      <c r="AI34" s="16"/>
      <c r="AJ34" s="16"/>
      <c r="AK34" s="30"/>
    </row>
    <row r="35" spans="1:37" s="2" customFormat="1" ht="12">
      <c r="A35" s="1"/>
      <c r="B35" s="134" t="s">
        <v>45</v>
      </c>
      <c r="C35" s="134"/>
      <c r="D35" s="143">
        <v>1522</v>
      </c>
      <c r="E35" s="115"/>
      <c r="F35" s="162">
        <f>SUM(G35:J35)</f>
        <v>17973</v>
      </c>
      <c r="G35" s="143">
        <v>-8938</v>
      </c>
      <c r="H35" s="143">
        <v>11140</v>
      </c>
      <c r="I35" s="143">
        <v>5547</v>
      </c>
      <c r="J35" s="143">
        <v>10224</v>
      </c>
      <c r="K35" s="225"/>
      <c r="L35" s="162">
        <f t="shared" ref="L35:L36" si="13">SUM(M35:P35)</f>
        <v>15743</v>
      </c>
      <c r="M35" s="143">
        <v>11178</v>
      </c>
      <c r="N35" s="143">
        <v>1424</v>
      </c>
      <c r="O35" s="143">
        <v>-3558</v>
      </c>
      <c r="P35" s="143">
        <v>6699</v>
      </c>
      <c r="Q35" s="225"/>
      <c r="R35" s="162">
        <f>SUM(S35:V35)</f>
        <v>-1423</v>
      </c>
      <c r="S35" s="143">
        <v>409</v>
      </c>
      <c r="T35" s="143">
        <v>2120</v>
      </c>
      <c r="U35" s="143">
        <v>961</v>
      </c>
      <c r="V35" s="143">
        <v>-4913</v>
      </c>
      <c r="W35" s="222"/>
      <c r="X35" s="162">
        <f t="shared" ref="X35:X36" si="14">SUM(Y35:AB35)</f>
        <v>-28047</v>
      </c>
      <c r="Y35" s="143">
        <v>690</v>
      </c>
      <c r="Z35" s="143">
        <v>-9550</v>
      </c>
      <c r="AA35" s="143">
        <v>-9314</v>
      </c>
      <c r="AB35" s="143">
        <v>-9873</v>
      </c>
      <c r="AC35" s="203"/>
      <c r="AD35" s="162">
        <f t="shared" ref="AD35:AD36" si="15">SUM(AE35:AH35)</f>
        <v>3941</v>
      </c>
      <c r="AE35" s="143">
        <v>1103</v>
      </c>
      <c r="AF35" s="143">
        <v>1652</v>
      </c>
      <c r="AG35" s="23">
        <v>-740</v>
      </c>
      <c r="AH35" s="23">
        <v>1926</v>
      </c>
      <c r="AI35" s="160"/>
      <c r="AJ35" s="134"/>
      <c r="AK35" s="11"/>
    </row>
    <row r="36" spans="1:37" s="2" customFormat="1" ht="12">
      <c r="A36" s="1"/>
      <c r="B36" s="134" t="s">
        <v>171</v>
      </c>
      <c r="C36" s="134"/>
      <c r="D36" s="144">
        <v>-34531</v>
      </c>
      <c r="E36" s="115"/>
      <c r="F36" s="162">
        <f>SUM(G36:J36)</f>
        <v>-138540</v>
      </c>
      <c r="G36" s="144">
        <f>-35336-9</f>
        <v>-35345</v>
      </c>
      <c r="H36" s="144">
        <f>-34534-446</f>
        <v>-34980</v>
      </c>
      <c r="I36" s="144">
        <f>-34092-312</f>
        <v>-34404</v>
      </c>
      <c r="J36" s="144">
        <f>-33288-523</f>
        <v>-33811</v>
      </c>
      <c r="K36" s="225"/>
      <c r="L36" s="162">
        <f t="shared" si="13"/>
        <v>-120892</v>
      </c>
      <c r="M36" s="144">
        <f>-32372-452</f>
        <v>-32824</v>
      </c>
      <c r="N36" s="144">
        <f>-31734-431</f>
        <v>-32165</v>
      </c>
      <c r="O36" s="144">
        <f>-27743-412</f>
        <v>-28155</v>
      </c>
      <c r="P36" s="144">
        <f>-27275-473</f>
        <v>-27748</v>
      </c>
      <c r="Q36" s="225"/>
      <c r="R36" s="162">
        <f>SUM(S36:V36)</f>
        <v>-76363</v>
      </c>
      <c r="S36" s="144">
        <v>-21902</v>
      </c>
      <c r="T36" s="144">
        <v>-16228</v>
      </c>
      <c r="U36" s="144">
        <v>-19187</v>
      </c>
      <c r="V36" s="144">
        <v>-19046</v>
      </c>
      <c r="W36" s="222"/>
      <c r="X36" s="179">
        <f t="shared" si="14"/>
        <v>-54620</v>
      </c>
      <c r="Y36" s="144">
        <v>-18194</v>
      </c>
      <c r="Z36" s="144">
        <v>-16872</v>
      </c>
      <c r="AA36" s="144">
        <v>-8455</v>
      </c>
      <c r="AB36" s="144">
        <v>-11099</v>
      </c>
      <c r="AC36" s="203"/>
      <c r="AD36" s="179">
        <f t="shared" si="15"/>
        <v>-27934</v>
      </c>
      <c r="AE36" s="144">
        <v>-10775</v>
      </c>
      <c r="AF36" s="144">
        <v>-9734</v>
      </c>
      <c r="AG36" s="24">
        <v>-3040</v>
      </c>
      <c r="AH36" s="24">
        <v>-4385</v>
      </c>
      <c r="AI36" s="160"/>
      <c r="AJ36" s="134"/>
      <c r="AK36" s="11"/>
    </row>
    <row r="37" spans="1:37" s="2" customFormat="1" ht="12">
      <c r="A37" s="1"/>
      <c r="B37" s="16" t="s">
        <v>64</v>
      </c>
      <c r="C37" s="16"/>
      <c r="D37" s="23">
        <f>D34+D35+D36</f>
        <v>66218</v>
      </c>
      <c r="E37" s="40"/>
      <c r="F37" s="244">
        <f>F34+F35+F36</f>
        <v>386126</v>
      </c>
      <c r="G37" s="23">
        <f>G34+G35+G36</f>
        <v>105075</v>
      </c>
      <c r="H37" s="23">
        <f>H34+H35+H36</f>
        <v>78929</v>
      </c>
      <c r="I37" s="23">
        <f>I34+I35+I36</f>
        <v>138063</v>
      </c>
      <c r="J37" s="23">
        <f>J34+J35+J36</f>
        <v>64059</v>
      </c>
      <c r="K37" s="16"/>
      <c r="L37" s="244">
        <f>L34+L35+L36</f>
        <v>249551</v>
      </c>
      <c r="M37" s="23">
        <f>M34+M35+M36</f>
        <v>85258</v>
      </c>
      <c r="N37" s="23">
        <f>N34+N35+N36</f>
        <v>34951</v>
      </c>
      <c r="O37" s="23">
        <f>O34+O35+O36</f>
        <v>75856</v>
      </c>
      <c r="P37" s="23">
        <f>P34+P35+P36</f>
        <v>53486</v>
      </c>
      <c r="Q37" s="16"/>
      <c r="R37" s="244">
        <f>R34+R35+R36</f>
        <v>290777</v>
      </c>
      <c r="S37" s="23">
        <f>S34+S35+S36</f>
        <v>71986</v>
      </c>
      <c r="T37" s="23">
        <f>T34+T35+T36</f>
        <v>74461</v>
      </c>
      <c r="U37" s="23">
        <f>U34+U35+U36</f>
        <v>91816</v>
      </c>
      <c r="V37" s="23">
        <f>V34+V35+V36</f>
        <v>52514</v>
      </c>
      <c r="W37" s="16"/>
      <c r="X37" s="162">
        <f>X34+X35+X36</f>
        <v>266044</v>
      </c>
      <c r="Y37" s="23">
        <f>Y34+Y35+Y36</f>
        <v>65006</v>
      </c>
      <c r="Z37" s="23">
        <f>Z34+Z35+Z36</f>
        <v>26182</v>
      </c>
      <c r="AA37" s="23">
        <f>AA34+AA35+AA36</f>
        <v>92802</v>
      </c>
      <c r="AB37" s="23">
        <f>AB34+AB35+AB36</f>
        <v>82054</v>
      </c>
      <c r="AC37" s="16"/>
      <c r="AD37" s="162">
        <f>AD34+AD35+AD36</f>
        <v>276535</v>
      </c>
      <c r="AE37" s="23">
        <f>AE34+AE35+AE36</f>
        <v>98033</v>
      </c>
      <c r="AF37" s="23">
        <f>AF34+AF35+AF36</f>
        <v>58767</v>
      </c>
      <c r="AG37" s="23">
        <f>AG34+AG35+AG36</f>
        <v>70151</v>
      </c>
      <c r="AH37" s="23">
        <f>AH34+AH35+AH36</f>
        <v>49584</v>
      </c>
      <c r="AI37" s="16"/>
      <c r="AJ37" s="16"/>
      <c r="AK37" s="11"/>
    </row>
    <row r="38" spans="1:37" s="2" customFormat="1" ht="12">
      <c r="A38" s="1"/>
      <c r="B38" s="134"/>
      <c r="C38" s="134"/>
      <c r="D38" s="145"/>
      <c r="E38" s="321"/>
      <c r="F38" s="162"/>
      <c r="G38" s="145"/>
      <c r="H38" s="145"/>
      <c r="I38" s="145"/>
      <c r="J38" s="145"/>
      <c r="K38" s="225"/>
      <c r="L38" s="162"/>
      <c r="M38" s="145"/>
      <c r="N38" s="145"/>
      <c r="O38" s="145"/>
      <c r="P38" s="145"/>
      <c r="Q38" s="225"/>
      <c r="R38" s="162"/>
      <c r="S38" s="145"/>
      <c r="T38" s="145"/>
      <c r="U38" s="145"/>
      <c r="V38" s="145"/>
      <c r="W38" s="222"/>
      <c r="X38" s="162"/>
      <c r="Y38" s="145"/>
      <c r="Z38" s="145"/>
      <c r="AA38" s="145"/>
      <c r="AB38" s="145"/>
      <c r="AC38" s="203"/>
      <c r="AD38" s="167"/>
      <c r="AE38" s="145"/>
      <c r="AF38" s="145"/>
      <c r="AG38" s="41"/>
      <c r="AH38" s="41"/>
      <c r="AI38" s="160"/>
      <c r="AJ38" s="134"/>
      <c r="AK38" s="42"/>
    </row>
    <row r="39" spans="1:37" s="2" customFormat="1" ht="12">
      <c r="A39" s="1"/>
      <c r="B39" s="134" t="s">
        <v>29</v>
      </c>
      <c r="C39" s="134"/>
      <c r="D39" s="143">
        <v>29850</v>
      </c>
      <c r="E39" s="115"/>
      <c r="F39" s="162">
        <f>SUM(G39:J39)</f>
        <v>143826</v>
      </c>
      <c r="G39" s="143">
        <v>43182</v>
      </c>
      <c r="H39" s="143">
        <v>20129</v>
      </c>
      <c r="I39" s="143">
        <v>53146</v>
      </c>
      <c r="J39" s="143">
        <v>27369</v>
      </c>
      <c r="K39" s="225"/>
      <c r="L39" s="162">
        <f>SUM(M39:P39)</f>
        <v>-776364</v>
      </c>
      <c r="M39" s="143">
        <v>39000</v>
      </c>
      <c r="N39" s="143">
        <v>13239</v>
      </c>
      <c r="O39" s="143">
        <v>30822</v>
      </c>
      <c r="P39" s="143">
        <v>-859425</v>
      </c>
      <c r="Q39" s="225"/>
      <c r="R39" s="162">
        <f>SUM(S39:V39)</f>
        <v>6282</v>
      </c>
      <c r="S39" s="143">
        <v>-14347</v>
      </c>
      <c r="T39" s="143">
        <v>5353</v>
      </c>
      <c r="U39" s="143">
        <v>4074</v>
      </c>
      <c r="V39" s="143">
        <v>11202</v>
      </c>
      <c r="W39" s="222"/>
      <c r="X39" s="162">
        <f t="shared" ref="X39" si="16">SUM(Y39:AB39)</f>
        <v>31638</v>
      </c>
      <c r="Y39" s="143">
        <v>-3763</v>
      </c>
      <c r="Z39" s="143">
        <v>-309</v>
      </c>
      <c r="AA39" s="143">
        <v>18308</v>
      </c>
      <c r="AB39" s="143">
        <v>17402</v>
      </c>
      <c r="AC39" s="203"/>
      <c r="AD39" s="162">
        <f t="shared" ref="AD39" si="17">SUM(AE39:AH39)</f>
        <v>58461</v>
      </c>
      <c r="AE39" s="143">
        <v>9885</v>
      </c>
      <c r="AF39" s="143">
        <v>12971</v>
      </c>
      <c r="AG39" s="24">
        <v>16651</v>
      </c>
      <c r="AH39" s="24">
        <v>18954</v>
      </c>
      <c r="AI39" s="160"/>
      <c r="AJ39" s="134"/>
      <c r="AK39" s="11"/>
    </row>
    <row r="40" spans="1:37" s="2" customFormat="1" thickBot="1">
      <c r="A40" s="1"/>
      <c r="B40" s="16" t="s">
        <v>30</v>
      </c>
      <c r="C40" s="16"/>
      <c r="D40" s="31">
        <f>D37-D39</f>
        <v>36368</v>
      </c>
      <c r="E40" s="306"/>
      <c r="F40" s="168">
        <f>F37-F39</f>
        <v>242300</v>
      </c>
      <c r="G40" s="31">
        <f>G37-G39</f>
        <v>61893</v>
      </c>
      <c r="H40" s="31">
        <f>H37-H39</f>
        <v>58800</v>
      </c>
      <c r="I40" s="31">
        <f>I37-I39</f>
        <v>84917</v>
      </c>
      <c r="J40" s="31">
        <f>J37-J39</f>
        <v>36690</v>
      </c>
      <c r="K40" s="16"/>
      <c r="L40" s="168">
        <f>L37-L39</f>
        <v>1025915</v>
      </c>
      <c r="M40" s="31">
        <f>M37-M39</f>
        <v>46258</v>
      </c>
      <c r="N40" s="31">
        <f>N37-N39</f>
        <v>21712</v>
      </c>
      <c r="O40" s="31">
        <f>O37-O39</f>
        <v>45034</v>
      </c>
      <c r="P40" s="31">
        <f>P37-P39</f>
        <v>912911</v>
      </c>
      <c r="Q40" s="16"/>
      <c r="R40" s="168">
        <f>R37-R39</f>
        <v>284495</v>
      </c>
      <c r="S40" s="31">
        <f>S37-S39</f>
        <v>86333</v>
      </c>
      <c r="T40" s="31">
        <f>T37-T39</f>
        <v>69108</v>
      </c>
      <c r="U40" s="31">
        <f>U37-U39</f>
        <v>87742</v>
      </c>
      <c r="V40" s="31">
        <f>V37-V39</f>
        <v>41312</v>
      </c>
      <c r="W40" s="16"/>
      <c r="X40" s="168">
        <f>X37-X39</f>
        <v>234406</v>
      </c>
      <c r="Y40" s="31">
        <f>Y37-Y39</f>
        <v>68769</v>
      </c>
      <c r="Z40" s="31">
        <f>Z37-Z39</f>
        <v>26491</v>
      </c>
      <c r="AA40" s="31">
        <f>AA37-AA39</f>
        <v>74494</v>
      </c>
      <c r="AB40" s="31">
        <f>AB37-AB39</f>
        <v>64652</v>
      </c>
      <c r="AC40" s="16"/>
      <c r="AD40" s="168">
        <f>AD37-AD39</f>
        <v>218074</v>
      </c>
      <c r="AE40" s="31">
        <f>AE37-AE39</f>
        <v>88148</v>
      </c>
      <c r="AF40" s="31">
        <f>AF37-AF39</f>
        <v>45796</v>
      </c>
      <c r="AG40" s="31">
        <f>AG37-AG39</f>
        <v>53500</v>
      </c>
      <c r="AH40" s="31">
        <f>AH37-AH39</f>
        <v>30630</v>
      </c>
      <c r="AI40" s="16"/>
      <c r="AJ40" s="16"/>
      <c r="AK40" s="26"/>
    </row>
    <row r="41" spans="1:37" s="85" customFormat="1" thickTop="1">
      <c r="A41" s="96"/>
      <c r="B41" s="201" t="s">
        <v>133</v>
      </c>
      <c r="C41" s="16"/>
      <c r="D41" s="23">
        <v>-44</v>
      </c>
      <c r="E41" s="40"/>
      <c r="F41" s="162">
        <f>SUM(G41:J41)</f>
        <v>-76</v>
      </c>
      <c r="G41" s="23">
        <v>-170</v>
      </c>
      <c r="H41" s="23">
        <v>-6</v>
      </c>
      <c r="I41" s="23">
        <v>194</v>
      </c>
      <c r="J41" s="23">
        <v>-94</v>
      </c>
      <c r="K41" s="16"/>
      <c r="L41" s="162">
        <f>SUM(M41:P41)</f>
        <v>-256</v>
      </c>
      <c r="M41" s="23">
        <v>-121</v>
      </c>
      <c r="N41" s="23">
        <v>-96</v>
      </c>
      <c r="O41" s="23">
        <v>-12</v>
      </c>
      <c r="P41" s="23">
        <v>-27</v>
      </c>
      <c r="Q41" s="16"/>
      <c r="R41" s="162">
        <f>SUM(S41:V41)</f>
        <v>-18</v>
      </c>
      <c r="S41" s="23">
        <v>57</v>
      </c>
      <c r="T41" s="23">
        <v>7</v>
      </c>
      <c r="U41" s="23">
        <v>-56</v>
      </c>
      <c r="V41" s="23">
        <v>-26</v>
      </c>
      <c r="W41" s="16"/>
      <c r="X41" s="162">
        <f t="shared" ref="X41" si="18">SUM(Y41:AB41)</f>
        <v>-79</v>
      </c>
      <c r="Y41" s="23">
        <v>35</v>
      </c>
      <c r="Z41" s="23">
        <v>119</v>
      </c>
      <c r="AA41" s="23">
        <v>-207</v>
      </c>
      <c r="AB41" s="23">
        <v>-26</v>
      </c>
      <c r="AC41" s="16"/>
      <c r="AD41" s="162">
        <f t="shared" ref="AD41" si="19">SUM(AE41:AH41)</f>
        <v>51</v>
      </c>
      <c r="AE41" s="23">
        <v>-37</v>
      </c>
      <c r="AF41" s="23">
        <v>88</v>
      </c>
      <c r="AG41" s="28"/>
      <c r="AH41" s="28"/>
      <c r="AI41" s="16"/>
      <c r="AJ41" s="16"/>
      <c r="AK41" s="26"/>
    </row>
    <row r="42" spans="1:37" s="2" customFormat="1" thickBot="1">
      <c r="A42" s="1"/>
      <c r="B42" s="16" t="s">
        <v>118</v>
      </c>
      <c r="C42" s="16"/>
      <c r="D42" s="31">
        <f>SUM(D40:D41)</f>
        <v>36324</v>
      </c>
      <c r="E42" s="306"/>
      <c r="F42" s="168">
        <f>SUM(F40:F41)</f>
        <v>242224</v>
      </c>
      <c r="G42" s="31">
        <f>SUM(G40:G41)</f>
        <v>61723</v>
      </c>
      <c r="H42" s="31">
        <f>SUM(H40:H41)</f>
        <v>58794</v>
      </c>
      <c r="I42" s="31">
        <f>SUM(I40:I41)</f>
        <v>85111</v>
      </c>
      <c r="J42" s="31">
        <f>SUM(J40:J41)</f>
        <v>36596</v>
      </c>
      <c r="K42" s="16"/>
      <c r="L42" s="168">
        <f>SUM(L40:L41)</f>
        <v>1025659</v>
      </c>
      <c r="M42" s="31">
        <f>SUM(M40:M41)</f>
        <v>46137</v>
      </c>
      <c r="N42" s="31">
        <f>SUM(N40:N41)</f>
        <v>21616</v>
      </c>
      <c r="O42" s="31">
        <f>SUM(O40:O41)</f>
        <v>45022</v>
      </c>
      <c r="P42" s="31">
        <f>SUM(P40:P41)</f>
        <v>912884</v>
      </c>
      <c r="Q42" s="16"/>
      <c r="R42" s="168">
        <f>SUM(R40:R41)</f>
        <v>284477</v>
      </c>
      <c r="S42" s="31">
        <f>SUM(S40:S41)</f>
        <v>86390</v>
      </c>
      <c r="T42" s="31">
        <f>SUM(T40:T41)</f>
        <v>69115</v>
      </c>
      <c r="U42" s="31">
        <f>SUM(U40:U41)</f>
        <v>87686</v>
      </c>
      <c r="V42" s="31">
        <f>SUM(V40:V41)</f>
        <v>41286</v>
      </c>
      <c r="W42" s="16"/>
      <c r="X42" s="168">
        <f>SUM(X40:X41)</f>
        <v>234327</v>
      </c>
      <c r="Y42" s="31">
        <f>SUM(Y40:Y41)</f>
        <v>68804</v>
      </c>
      <c r="Z42" s="31">
        <f>SUM(Z40:Z41)</f>
        <v>26610</v>
      </c>
      <c r="AA42" s="31">
        <f>SUM(AA40:AA41)</f>
        <v>74287</v>
      </c>
      <c r="AB42" s="31">
        <f>SUM(AB40:AB41)</f>
        <v>64626</v>
      </c>
      <c r="AC42" s="16"/>
      <c r="AD42" s="168">
        <f>SUM(AD40:AD41)</f>
        <v>218125</v>
      </c>
      <c r="AE42" s="31">
        <f>SUM(AE40:AE41)</f>
        <v>88111</v>
      </c>
      <c r="AF42" s="31">
        <f>SUM(AF40:AF41)</f>
        <v>45884</v>
      </c>
      <c r="AG42" s="31">
        <f>SUM(AG40:AG41)</f>
        <v>53500</v>
      </c>
      <c r="AH42" s="31">
        <f>SUM(AH40:AH41)</f>
        <v>30630</v>
      </c>
      <c r="AI42" s="16"/>
      <c r="AJ42" s="16"/>
      <c r="AK42" s="26"/>
    </row>
    <row r="43" spans="1:37" s="2" customFormat="1" thickTop="1">
      <c r="A43" s="1"/>
      <c r="B43" s="16"/>
      <c r="C43" s="16"/>
      <c r="D43" s="28"/>
      <c r="E43" s="306"/>
      <c r="F43" s="165"/>
      <c r="G43" s="28"/>
      <c r="H43" s="28"/>
      <c r="I43" s="28"/>
      <c r="J43" s="28"/>
      <c r="K43" s="16"/>
      <c r="L43" s="165"/>
      <c r="M43" s="28"/>
      <c r="N43" s="28"/>
      <c r="O43" s="28"/>
      <c r="P43" s="28"/>
      <c r="Q43" s="16"/>
      <c r="R43" s="165"/>
      <c r="S43" s="28"/>
      <c r="T43" s="28"/>
      <c r="U43" s="28"/>
      <c r="V43" s="28"/>
      <c r="W43" s="16"/>
      <c r="X43" s="165"/>
      <c r="Y43" s="28"/>
      <c r="Z43" s="28"/>
      <c r="AA43" s="28"/>
      <c r="AB43" s="28"/>
      <c r="AC43" s="16"/>
      <c r="AD43" s="165"/>
      <c r="AE43" s="28"/>
      <c r="AF43" s="28"/>
      <c r="AG43" s="28"/>
      <c r="AH43" s="28"/>
      <c r="AI43" s="16"/>
      <c r="AJ43" s="16"/>
      <c r="AK43" s="26"/>
    </row>
    <row r="44" spans="1:37" s="20" customFormat="1" thickBot="1">
      <c r="A44" s="18"/>
      <c r="B44" s="19" t="s">
        <v>123</v>
      </c>
      <c r="C44" s="19"/>
      <c r="D44" s="33">
        <f>D42/D48</f>
        <v>0.13483946886820819</v>
      </c>
      <c r="E44" s="322"/>
      <c r="F44" s="169">
        <f>F42/F48</f>
        <v>0.90553736186502776</v>
      </c>
      <c r="G44" s="33">
        <f>G42/G48</f>
        <v>0.22977128221927723</v>
      </c>
      <c r="H44" s="33">
        <f>H42/H48</f>
        <v>0.21957395318265338</v>
      </c>
      <c r="I44" s="33">
        <f>I42/I48</f>
        <v>0.31893860756884773</v>
      </c>
      <c r="J44" s="33">
        <f>J42/J48</f>
        <v>0.13745750934324938</v>
      </c>
      <c r="K44" s="19"/>
      <c r="L44" s="169">
        <f>L42/L48</f>
        <v>4.009534606438498</v>
      </c>
      <c r="M44" s="33">
        <f>M42/M48</f>
        <v>0.17356612419023543</v>
      </c>
      <c r="N44" s="33">
        <f>N42/N48</f>
        <v>8.1434599156118143E-2</v>
      </c>
      <c r="O44" s="33">
        <f>O42/O48</f>
        <v>0.18190633573197684</v>
      </c>
      <c r="P44" s="33">
        <v>3.73</v>
      </c>
      <c r="Q44" s="19"/>
      <c r="R44" s="169">
        <f>R42/R48</f>
        <v>1.1655263114767531</v>
      </c>
      <c r="S44" s="33">
        <f>S42/S48</f>
        <v>0.35399934436977543</v>
      </c>
      <c r="T44" s="33">
        <f>T42/T48</f>
        <v>0.28394245148143887</v>
      </c>
      <c r="U44" s="33">
        <f>U42/U48</f>
        <v>0.35998259327377824</v>
      </c>
      <c r="V44" s="33">
        <f>V42/V48</f>
        <v>0.16832191780821917</v>
      </c>
      <c r="W44" s="19"/>
      <c r="X44" s="169">
        <f>X42/X48</f>
        <v>0.95288190180306942</v>
      </c>
      <c r="Y44" s="33">
        <f>Y42/Y48</f>
        <v>0.27994596705943625</v>
      </c>
      <c r="Z44" s="33">
        <f>Z42/Z48</f>
        <v>0.10812326295772588</v>
      </c>
      <c r="AA44" s="33">
        <f>AA42/AA48</f>
        <v>0.30201650607797698</v>
      </c>
      <c r="AB44" s="33">
        <f>AB42/AB48</f>
        <v>0.26300453357859693</v>
      </c>
      <c r="AC44" s="19"/>
      <c r="AD44" s="169">
        <f>AD42/AD48</f>
        <v>0.90451250663481952</v>
      </c>
      <c r="AE44" s="33">
        <f>AE42/AE48</f>
        <v>0.35960444368260808</v>
      </c>
      <c r="AF44" s="33">
        <f>AF42/AF48</f>
        <v>0.18789516789516789</v>
      </c>
      <c r="AG44" s="33">
        <f>AG42/AG48</f>
        <v>0.22443911197623881</v>
      </c>
      <c r="AH44" s="33">
        <f>AH42/AH48</f>
        <v>0.12896190508269056</v>
      </c>
      <c r="AI44" s="19"/>
      <c r="AJ44" s="19"/>
      <c r="AK44" s="34"/>
    </row>
    <row r="45" spans="1:37" s="2" customFormat="1" ht="13.5" thickTop="1">
      <c r="B45" s="85"/>
      <c r="D45" s="85"/>
      <c r="E45" s="85"/>
      <c r="F45" s="146"/>
      <c r="G45" s="85"/>
      <c r="H45" s="85"/>
      <c r="I45" s="85"/>
      <c r="L45" s="146"/>
      <c r="M45" s="146"/>
      <c r="N45" s="146"/>
      <c r="O45" s="146"/>
      <c r="P45" s="146"/>
      <c r="R45" s="146"/>
      <c r="S45" s="146"/>
      <c r="T45" s="146"/>
      <c r="U45" s="146"/>
      <c r="V45" s="146"/>
      <c r="X45" s="146"/>
      <c r="Y45" s="146"/>
      <c r="Z45" s="146"/>
      <c r="AA45" s="146"/>
      <c r="AB45" s="146"/>
      <c r="AD45" s="146"/>
      <c r="AE45" s="146"/>
      <c r="AF45" s="146"/>
      <c r="AG45" s="85"/>
      <c r="AH45" s="85"/>
      <c r="AK45" s="85"/>
    </row>
    <row r="46" spans="1:37" s="2" customFormat="1" ht="12">
      <c r="B46" s="85" t="s">
        <v>106</v>
      </c>
      <c r="D46" s="202">
        <v>0.15179999999999999</v>
      </c>
      <c r="E46" s="202"/>
      <c r="F46" s="202">
        <f>SUM(G46:J46)</f>
        <v>0.54780000000000006</v>
      </c>
      <c r="G46" s="202">
        <v>0.15179999999999999</v>
      </c>
      <c r="H46" s="202">
        <v>0.13200000000000001</v>
      </c>
      <c r="I46" s="202">
        <v>0.13200000000000001</v>
      </c>
      <c r="J46" s="202">
        <v>0.13200000000000001</v>
      </c>
      <c r="L46" s="202">
        <f>SUM(M46:P46)</f>
        <v>0.47699999999999998</v>
      </c>
      <c r="M46" s="202">
        <v>0.13200000000000001</v>
      </c>
      <c r="N46" s="202">
        <v>0.115</v>
      </c>
      <c r="O46" s="202">
        <v>0.115</v>
      </c>
      <c r="P46" s="202">
        <v>0.115</v>
      </c>
      <c r="R46" s="202">
        <f>SUM(S46:V46)</f>
        <v>0.41500000000000004</v>
      </c>
      <c r="S46" s="250">
        <v>0.115</v>
      </c>
      <c r="T46" s="250">
        <v>0.1</v>
      </c>
      <c r="U46" s="250">
        <v>0.1</v>
      </c>
      <c r="V46" s="250">
        <v>0.1</v>
      </c>
      <c r="X46" s="202">
        <f>SUM(Y46:AB46)</f>
        <v>0.35874999999999996</v>
      </c>
      <c r="Y46" s="250">
        <v>0.1</v>
      </c>
      <c r="Z46" s="250">
        <v>8.6249999999999993E-2</v>
      </c>
      <c r="AA46" s="250">
        <v>8.6249999999999993E-2</v>
      </c>
      <c r="AB46" s="250">
        <v>8.6249999999999993E-2</v>
      </c>
      <c r="AD46" s="202">
        <f>SUM(AE46:AH46)</f>
        <v>0.31125000000000003</v>
      </c>
      <c r="AE46" s="250">
        <v>8.6249999999999993E-2</v>
      </c>
      <c r="AF46" s="250">
        <v>7.4999999999999997E-2</v>
      </c>
      <c r="AG46" s="250">
        <v>7.4999999999999997E-2</v>
      </c>
      <c r="AH46" s="250">
        <v>7.4999999999999997E-2</v>
      </c>
      <c r="AK46" s="85"/>
    </row>
    <row r="47" spans="1:37" s="2" customFormat="1">
      <c r="B47" s="85"/>
      <c r="D47" s="146"/>
      <c r="E47" s="146"/>
      <c r="F47" s="146"/>
      <c r="G47" s="146"/>
      <c r="H47" s="146"/>
      <c r="I47" s="146"/>
      <c r="J47" s="146"/>
      <c r="L47" s="146"/>
      <c r="M47" s="146"/>
      <c r="N47" s="146"/>
      <c r="O47" s="146"/>
      <c r="P47" s="146"/>
      <c r="R47" s="146"/>
      <c r="S47" s="146"/>
      <c r="T47" s="146"/>
      <c r="U47" s="146"/>
      <c r="V47" s="146"/>
      <c r="X47" s="146"/>
      <c r="Y47" s="146"/>
      <c r="Z47" s="146"/>
      <c r="AA47" s="146"/>
      <c r="AB47" s="146"/>
      <c r="AD47" s="146"/>
      <c r="AE47" s="146"/>
      <c r="AF47" s="146"/>
      <c r="AG47" s="85"/>
      <c r="AH47" s="85"/>
      <c r="AK47" s="85"/>
    </row>
    <row r="48" spans="1:37" s="2" customFormat="1" ht="24">
      <c r="B48" s="134" t="s">
        <v>229</v>
      </c>
      <c r="D48" s="115">
        <v>269387</v>
      </c>
      <c r="E48" s="115"/>
      <c r="F48" s="115">
        <v>267492</v>
      </c>
      <c r="G48" s="115">
        <v>268628</v>
      </c>
      <c r="H48" s="115">
        <v>267764</v>
      </c>
      <c r="I48" s="115">
        <v>266857</v>
      </c>
      <c r="J48" s="115">
        <v>266235</v>
      </c>
      <c r="L48" s="115">
        <v>255805</v>
      </c>
      <c r="M48" s="115">
        <v>265818</v>
      </c>
      <c r="N48" s="115">
        <v>265440</v>
      </c>
      <c r="O48" s="115">
        <v>247501</v>
      </c>
      <c r="P48" s="115">
        <f>122371*2</f>
        <v>244742</v>
      </c>
      <c r="R48" s="115">
        <f>122038*2</f>
        <v>244076</v>
      </c>
      <c r="S48" s="115">
        <f>122020*2</f>
        <v>244040</v>
      </c>
      <c r="T48" s="115">
        <f>121706*2</f>
        <v>243412</v>
      </c>
      <c r="U48" s="9">
        <v>243584</v>
      </c>
      <c r="V48" s="9">
        <v>245280</v>
      </c>
      <c r="X48" s="9">
        <v>245914</v>
      </c>
      <c r="Y48" s="9">
        <v>245776</v>
      </c>
      <c r="Z48" s="9">
        <v>246108</v>
      </c>
      <c r="AA48" s="9">
        <v>245970</v>
      </c>
      <c r="AB48" s="9">
        <v>245722</v>
      </c>
      <c r="AD48" s="9">
        <v>241152</v>
      </c>
      <c r="AE48" s="9">
        <v>245022</v>
      </c>
      <c r="AF48" s="9">
        <v>244200</v>
      </c>
      <c r="AG48" s="9">
        <v>238372</v>
      </c>
      <c r="AH48" s="9">
        <v>237512</v>
      </c>
      <c r="AJ48" s="85"/>
      <c r="AK48" s="40">
        <v>0</v>
      </c>
    </row>
    <row r="49" spans="2:37" s="2" customFormat="1" ht="12">
      <c r="E49" s="85"/>
      <c r="F49" s="85"/>
      <c r="G49" s="85"/>
      <c r="H49" s="85"/>
      <c r="I49" s="85"/>
      <c r="J49" s="85"/>
      <c r="M49" s="85"/>
      <c r="N49" s="85"/>
      <c r="AB49" s="147"/>
      <c r="AD49" s="147"/>
      <c r="AE49" s="147"/>
      <c r="AF49" s="147"/>
    </row>
    <row r="50" spans="2:37" s="2" customFormat="1" ht="12">
      <c r="B50" s="85"/>
      <c r="E50" s="85"/>
      <c r="F50" s="85"/>
      <c r="G50" s="85"/>
      <c r="H50" s="85"/>
      <c r="I50" s="85"/>
      <c r="J50" s="85"/>
      <c r="M50" s="85"/>
      <c r="N50" s="85"/>
      <c r="AB50" s="147"/>
      <c r="AD50" s="147"/>
      <c r="AE50" s="147"/>
      <c r="AF50" s="147"/>
      <c r="AJ50" s="147"/>
      <c r="AK50" s="147"/>
    </row>
    <row r="51" spans="2:37">
      <c r="B51" s="339" t="s">
        <v>213</v>
      </c>
      <c r="C51" s="339"/>
      <c r="D51" s="339"/>
      <c r="E51" s="339"/>
      <c r="F51" s="339"/>
      <c r="G51" s="339"/>
      <c r="H51" s="339"/>
      <c r="I51" s="339"/>
      <c r="J51" s="339"/>
      <c r="K51" s="339"/>
      <c r="L51" s="339"/>
      <c r="M51" s="339"/>
      <c r="N51" s="339"/>
      <c r="O51" s="339"/>
      <c r="P51" s="339"/>
      <c r="Q51" s="339"/>
      <c r="R51" s="339"/>
      <c r="S51" s="339"/>
      <c r="T51" s="339"/>
      <c r="U51" s="339"/>
      <c r="V51" s="339"/>
      <c r="W51" s="339"/>
      <c r="X51" s="339"/>
      <c r="Y51" s="339"/>
      <c r="Z51" s="339"/>
      <c r="AA51" s="339"/>
      <c r="AB51" s="339"/>
      <c r="AC51" s="339"/>
      <c r="AD51" s="339"/>
      <c r="AE51" s="339"/>
      <c r="AF51" s="339"/>
      <c r="AG51" s="339"/>
      <c r="AH51" s="339"/>
      <c r="AI51" s="339"/>
      <c r="AJ51" s="340"/>
    </row>
    <row r="52" spans="2:37">
      <c r="T52" s="9"/>
    </row>
    <row r="53" spans="2:37">
      <c r="X53" s="215"/>
      <c r="Y53" s="215"/>
    </row>
  </sheetData>
  <sheetProtection selectLockedCells="1"/>
  <mergeCells count="6">
    <mergeCell ref="B51:AJ51"/>
    <mergeCell ref="L6:P6"/>
    <mergeCell ref="R6:V6"/>
    <mergeCell ref="AD6:AH6"/>
    <mergeCell ref="X6:AB6"/>
    <mergeCell ref="F6:J6"/>
  </mergeCells>
  <pageMargins left="0.7" right="0.7" top="0.75" bottom="0.75" header="0.3" footer="0.3"/>
  <pageSetup paperSize="167" scale="47" orientation="landscape"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J80"/>
  <sheetViews>
    <sheetView zoomScaleNormal="100" workbookViewId="0">
      <pane xSplit="2" ySplit="7" topLeftCell="C62" activePane="bottomRight" state="frozen"/>
      <selection activeCell="F54" sqref="F54"/>
      <selection pane="topRight" activeCell="F54" sqref="F54"/>
      <selection pane="bottomLeft" activeCell="F54" sqref="F54"/>
      <selection pane="bottomRight" activeCell="A82" sqref="A82"/>
    </sheetView>
  </sheetViews>
  <sheetFormatPr defaultColWidth="9.140625" defaultRowHeight="12.75"/>
  <cols>
    <col min="1" max="1" width="60.28515625" style="60" customWidth="1"/>
    <col min="2" max="2" width="0.85546875" style="35" customWidth="1"/>
    <col min="3" max="3" width="13.85546875" style="35" customWidth="1"/>
    <col min="4" max="4" width="1.140625" style="39" customWidth="1"/>
    <col min="5" max="9" width="13.85546875" style="35" customWidth="1"/>
    <col min="10" max="10" width="0.85546875" style="35" customWidth="1"/>
    <col min="11" max="11" width="13.85546875" style="35" customWidth="1"/>
    <col min="12" max="13" width="13.85546875" style="39" customWidth="1"/>
    <col min="14" max="15" width="13.85546875" style="35" customWidth="1"/>
    <col min="16" max="16" width="2.7109375" style="35" customWidth="1"/>
    <col min="17" max="21" width="13.85546875" style="35" customWidth="1"/>
    <col min="22" max="22" width="2.7109375" style="35" customWidth="1"/>
    <col min="23" max="26" width="13.85546875" style="35" customWidth="1"/>
    <col min="27" max="27" width="13.85546875" style="100" customWidth="1"/>
    <col min="28" max="28" width="2.7109375" style="35" customWidth="1"/>
    <col min="29" max="31" width="13.85546875" style="100" customWidth="1"/>
    <col min="32" max="33" width="13.85546875" style="35" customWidth="1"/>
    <col min="34" max="35" width="2.7109375" style="35" customWidth="1"/>
    <col min="36" max="36" width="1.5703125" style="36" customWidth="1"/>
    <col min="37" max="16384" width="9.140625" style="35"/>
  </cols>
  <sheetData>
    <row r="1" spans="1:36">
      <c r="A1" s="58" t="s">
        <v>0</v>
      </c>
    </row>
    <row r="2" spans="1:36">
      <c r="A2" s="58" t="s">
        <v>234</v>
      </c>
    </row>
    <row r="3" spans="1:36">
      <c r="A3" s="59" t="s">
        <v>1</v>
      </c>
    </row>
    <row r="5" spans="1:36">
      <c r="AA5" s="101"/>
      <c r="AC5" s="101"/>
      <c r="AD5" s="101"/>
      <c r="AE5" s="101"/>
    </row>
    <row r="6" spans="1:36" ht="12.75" customHeight="1">
      <c r="A6" s="12" t="s">
        <v>90</v>
      </c>
      <c r="C6" s="318" t="s">
        <v>231</v>
      </c>
      <c r="D6" s="323"/>
      <c r="E6" s="337" t="s">
        <v>209</v>
      </c>
      <c r="F6" s="337"/>
      <c r="G6" s="337"/>
      <c r="H6" s="337"/>
      <c r="I6" s="337"/>
      <c r="K6" s="342" t="s">
        <v>174</v>
      </c>
      <c r="L6" s="342"/>
      <c r="M6" s="342"/>
      <c r="N6" s="342"/>
      <c r="O6" s="342"/>
      <c r="Q6" s="337" t="s">
        <v>149</v>
      </c>
      <c r="R6" s="337"/>
      <c r="S6" s="337"/>
      <c r="T6" s="337"/>
      <c r="U6" s="337"/>
      <c r="W6" s="344" t="s">
        <v>130</v>
      </c>
      <c r="X6" s="344"/>
      <c r="Y6" s="344"/>
      <c r="Z6" s="344"/>
      <c r="AA6" s="344"/>
      <c r="AC6" s="343" t="s">
        <v>108</v>
      </c>
      <c r="AD6" s="343"/>
      <c r="AE6" s="343"/>
      <c r="AF6" s="343"/>
      <c r="AG6" s="343"/>
      <c r="AJ6" s="37"/>
    </row>
    <row r="7" spans="1:36" ht="13.5" thickBot="1">
      <c r="C7" s="141" t="s">
        <v>232</v>
      </c>
      <c r="D7" s="324"/>
      <c r="E7" s="141" t="s">
        <v>209</v>
      </c>
      <c r="F7" s="141" t="s">
        <v>223</v>
      </c>
      <c r="G7" s="141" t="s">
        <v>220</v>
      </c>
      <c r="H7" s="141" t="s">
        <v>218</v>
      </c>
      <c r="I7" s="141" t="s">
        <v>210</v>
      </c>
      <c r="K7" s="141" t="s">
        <v>174</v>
      </c>
      <c r="L7" s="254" t="s">
        <v>193</v>
      </c>
      <c r="M7" s="254" t="s">
        <v>188</v>
      </c>
      <c r="N7" s="141" t="s">
        <v>183</v>
      </c>
      <c r="O7" s="141" t="s">
        <v>175</v>
      </c>
      <c r="Q7" s="141" t="s">
        <v>149</v>
      </c>
      <c r="R7" s="141" t="s">
        <v>160</v>
      </c>
      <c r="S7" s="141" t="s">
        <v>158</v>
      </c>
      <c r="T7" s="141" t="s">
        <v>155</v>
      </c>
      <c r="U7" s="141" t="s">
        <v>150</v>
      </c>
      <c r="W7" s="90" t="s">
        <v>130</v>
      </c>
      <c r="X7" s="90" t="s">
        <v>145</v>
      </c>
      <c r="Y7" s="90" t="s">
        <v>138</v>
      </c>
      <c r="Z7" s="90" t="s">
        <v>134</v>
      </c>
      <c r="AA7" s="90" t="s">
        <v>131</v>
      </c>
      <c r="AC7" s="90" t="s">
        <v>108</v>
      </c>
      <c r="AD7" s="90" t="s">
        <v>127</v>
      </c>
      <c r="AE7" s="90" t="s">
        <v>117</v>
      </c>
      <c r="AF7" s="90" t="s">
        <v>115</v>
      </c>
      <c r="AG7" s="90" t="s">
        <v>107</v>
      </c>
      <c r="AJ7" s="38"/>
    </row>
    <row r="8" spans="1:36">
      <c r="A8" s="43" t="s">
        <v>46</v>
      </c>
      <c r="B8" s="47"/>
      <c r="C8" s="45"/>
      <c r="D8" s="47"/>
      <c r="E8" s="175"/>
      <c r="F8" s="45"/>
      <c r="G8" s="45"/>
      <c r="H8" s="45"/>
      <c r="I8" s="45"/>
      <c r="J8" s="47"/>
      <c r="K8" s="175"/>
      <c r="L8" s="45"/>
      <c r="M8" s="45"/>
      <c r="N8" s="45"/>
      <c r="O8" s="45"/>
      <c r="P8" s="47"/>
      <c r="Q8" s="175"/>
      <c r="R8" s="45"/>
      <c r="S8" s="45"/>
      <c r="T8" s="45"/>
      <c r="U8" s="45"/>
      <c r="V8" s="47"/>
      <c r="W8" s="221"/>
      <c r="X8" s="213"/>
      <c r="Y8" s="213"/>
      <c r="Z8" s="211"/>
      <c r="AA8" s="45"/>
      <c r="AB8" s="47"/>
      <c r="AC8" s="172"/>
      <c r="AD8" s="45"/>
      <c r="AE8" s="45"/>
      <c r="AF8" s="45"/>
      <c r="AG8" s="45"/>
      <c r="AH8" s="44"/>
      <c r="AI8" s="44"/>
      <c r="AJ8" s="46"/>
    </row>
    <row r="9" spans="1:36">
      <c r="A9" s="47" t="s">
        <v>47</v>
      </c>
      <c r="B9" s="47"/>
      <c r="C9" s="48">
        <v>36368</v>
      </c>
      <c r="D9" s="40"/>
      <c r="E9" s="177">
        <f>SUM(F9:I9)</f>
        <v>242300</v>
      </c>
      <c r="F9" s="48">
        <v>61893</v>
      </c>
      <c r="G9" s="48">
        <v>58800</v>
      </c>
      <c r="H9" s="48">
        <v>84917</v>
      </c>
      <c r="I9" s="48">
        <v>36690</v>
      </c>
      <c r="J9" s="47"/>
      <c r="K9" s="177">
        <f>SUM(L9:O9)</f>
        <v>1025915</v>
      </c>
      <c r="L9" s="48">
        <v>46258</v>
      </c>
      <c r="M9" s="48">
        <v>21712</v>
      </c>
      <c r="N9" s="48">
        <v>45034</v>
      </c>
      <c r="O9" s="48">
        <v>912911</v>
      </c>
      <c r="P9" s="47"/>
      <c r="Q9" s="177">
        <f>SUM(R9:U9)</f>
        <v>284495</v>
      </c>
      <c r="R9" s="48">
        <v>86333</v>
      </c>
      <c r="S9" s="48">
        <v>69108</v>
      </c>
      <c r="T9" s="48">
        <v>87742</v>
      </c>
      <c r="U9" s="48">
        <v>41312</v>
      </c>
      <c r="V9" s="47"/>
      <c r="W9" s="173">
        <f>SUM(X9:AA9)</f>
        <v>234406</v>
      </c>
      <c r="X9" s="206">
        <v>68769</v>
      </c>
      <c r="Y9" s="206">
        <v>26491</v>
      </c>
      <c r="Z9" s="206">
        <v>74494</v>
      </c>
      <c r="AA9" s="48">
        <v>64652</v>
      </c>
      <c r="AB9" s="198"/>
      <c r="AC9" s="173">
        <f>SUM(AD9:AG9)</f>
        <v>218074</v>
      </c>
      <c r="AD9" s="48">
        <v>88148</v>
      </c>
      <c r="AE9" s="48">
        <v>45796</v>
      </c>
      <c r="AF9" s="48">
        <v>53500</v>
      </c>
      <c r="AG9" s="48">
        <v>30630</v>
      </c>
      <c r="AH9" s="44"/>
      <c r="AI9" s="44"/>
      <c r="AJ9" s="50"/>
    </row>
    <row r="10" spans="1:36" ht="24">
      <c r="A10" s="53" t="s">
        <v>48</v>
      </c>
      <c r="B10" s="205"/>
      <c r="C10" s="48"/>
      <c r="D10" s="40"/>
      <c r="E10" s="177"/>
      <c r="F10" s="48"/>
      <c r="G10" s="48"/>
      <c r="H10" s="48"/>
      <c r="I10" s="48"/>
      <c r="J10" s="205"/>
      <c r="K10" s="177"/>
      <c r="L10" s="48"/>
      <c r="M10" s="48"/>
      <c r="N10" s="48"/>
      <c r="O10" s="48"/>
      <c r="P10" s="205"/>
      <c r="Q10" s="177"/>
      <c r="R10" s="48"/>
      <c r="S10" s="48"/>
      <c r="T10" s="48"/>
      <c r="U10" s="48"/>
      <c r="V10" s="205"/>
      <c r="W10" s="173"/>
      <c r="X10" s="206"/>
      <c r="Y10" s="206"/>
      <c r="Z10" s="206"/>
      <c r="AA10" s="48"/>
      <c r="AB10" s="199"/>
      <c r="AC10" s="173"/>
      <c r="AD10" s="48"/>
      <c r="AE10" s="48"/>
      <c r="AF10" s="48"/>
      <c r="AG10" s="48"/>
      <c r="AH10" s="99"/>
      <c r="AI10" s="99"/>
      <c r="AJ10" s="50"/>
    </row>
    <row r="11" spans="1:36">
      <c r="A11" s="47" t="s">
        <v>49</v>
      </c>
      <c r="B11" s="47"/>
      <c r="C11" s="48">
        <v>117207</v>
      </c>
      <c r="D11" s="40"/>
      <c r="E11" s="177">
        <f t="shared" ref="E11:E22" si="0">SUM(F11:I11)</f>
        <v>456929</v>
      </c>
      <c r="F11" s="48">
        <v>117677</v>
      </c>
      <c r="G11" s="48">
        <v>117158</v>
      </c>
      <c r="H11" s="48">
        <v>115467</v>
      </c>
      <c r="I11" s="48">
        <v>106627</v>
      </c>
      <c r="J11" s="47"/>
      <c r="K11" s="177">
        <f t="shared" ref="K11:K30" si="1">SUM(L11:O11)</f>
        <v>345715</v>
      </c>
      <c r="L11" s="48">
        <v>103071</v>
      </c>
      <c r="M11" s="48">
        <v>96667</v>
      </c>
      <c r="N11" s="48">
        <v>73964</v>
      </c>
      <c r="O11" s="48">
        <v>72013</v>
      </c>
      <c r="P11" s="47"/>
      <c r="Q11" s="177">
        <f>SUM(R11:U11)</f>
        <v>242368</v>
      </c>
      <c r="R11" s="48">
        <v>62562</v>
      </c>
      <c r="S11" s="48">
        <v>59350</v>
      </c>
      <c r="T11" s="48">
        <v>59854</v>
      </c>
      <c r="U11" s="48">
        <v>60602</v>
      </c>
      <c r="V11" s="47"/>
      <c r="W11" s="173">
        <f t="shared" ref="W11:W30" si="2">SUM(X11:AA11)</f>
        <v>240147</v>
      </c>
      <c r="X11" s="206">
        <v>64585</v>
      </c>
      <c r="Y11" s="206">
        <v>63195</v>
      </c>
      <c r="Z11" s="206">
        <v>56035</v>
      </c>
      <c r="AA11" s="48">
        <v>56332</v>
      </c>
      <c r="AB11" s="198"/>
      <c r="AC11" s="173">
        <f t="shared" ref="AC11:AC30" si="3">SUM(AD11:AG11)</f>
        <v>186177</v>
      </c>
      <c r="AD11" s="48">
        <v>56194</v>
      </c>
      <c r="AE11" s="48">
        <v>52353</v>
      </c>
      <c r="AF11" s="48">
        <v>32365</v>
      </c>
      <c r="AG11" s="48">
        <v>45265</v>
      </c>
      <c r="AH11" s="44"/>
      <c r="AI11" s="44"/>
      <c r="AJ11" s="50"/>
    </row>
    <row r="12" spans="1:36">
      <c r="A12" s="47" t="s">
        <v>50</v>
      </c>
      <c r="B12" s="47"/>
      <c r="C12" s="48">
        <v>6555</v>
      </c>
      <c r="D12" s="40"/>
      <c r="E12" s="177">
        <f t="shared" si="0"/>
        <v>27594</v>
      </c>
      <c r="F12" s="48">
        <v>7121</v>
      </c>
      <c r="G12" s="48">
        <v>5080</v>
      </c>
      <c r="H12" s="48">
        <v>7158</v>
      </c>
      <c r="I12" s="48">
        <v>8235</v>
      </c>
      <c r="J12" s="47"/>
      <c r="K12" s="177">
        <f t="shared" si="1"/>
        <v>30507</v>
      </c>
      <c r="L12" s="48">
        <v>8134</v>
      </c>
      <c r="M12" s="48">
        <v>6661</v>
      </c>
      <c r="N12" s="48">
        <v>7572</v>
      </c>
      <c r="O12" s="48">
        <v>8140</v>
      </c>
      <c r="P12" s="47"/>
      <c r="Q12" s="177">
        <f>SUM(R12:U12)</f>
        <v>25978</v>
      </c>
      <c r="R12" s="48">
        <v>6898</v>
      </c>
      <c r="S12" s="48">
        <v>5966</v>
      </c>
      <c r="T12" s="48">
        <v>6581</v>
      </c>
      <c r="U12" s="48">
        <v>6533</v>
      </c>
      <c r="V12" s="47"/>
      <c r="W12" s="173">
        <f t="shared" si="2"/>
        <v>22047</v>
      </c>
      <c r="X12" s="206">
        <v>6107</v>
      </c>
      <c r="Y12" s="206">
        <v>6562</v>
      </c>
      <c r="Z12" s="206">
        <v>4929</v>
      </c>
      <c r="AA12" s="48">
        <v>4449</v>
      </c>
      <c r="AB12" s="198"/>
      <c r="AC12" s="173">
        <f t="shared" si="3"/>
        <v>19906</v>
      </c>
      <c r="AD12" s="48">
        <v>4199</v>
      </c>
      <c r="AE12" s="48">
        <v>4418</v>
      </c>
      <c r="AF12" s="48">
        <v>6677</v>
      </c>
      <c r="AG12" s="48">
        <v>4612</v>
      </c>
      <c r="AH12" s="44"/>
      <c r="AI12" s="44"/>
      <c r="AJ12" s="50"/>
    </row>
    <row r="13" spans="1:36">
      <c r="A13" s="47" t="s">
        <v>166</v>
      </c>
      <c r="B13" s="47"/>
      <c r="C13" s="48">
        <v>0</v>
      </c>
      <c r="D13" s="40"/>
      <c r="E13" s="177">
        <f t="shared" si="0"/>
        <v>0</v>
      </c>
      <c r="F13" s="48">
        <v>0</v>
      </c>
      <c r="G13" s="48">
        <v>0</v>
      </c>
      <c r="H13" s="48">
        <v>0</v>
      </c>
      <c r="I13" s="48">
        <v>0</v>
      </c>
      <c r="J13" s="47"/>
      <c r="K13" s="177">
        <f t="shared" si="1"/>
        <v>-1534</v>
      </c>
      <c r="L13" s="48">
        <v>52</v>
      </c>
      <c r="M13" s="48">
        <v>-1044</v>
      </c>
      <c r="N13" s="48">
        <v>-537</v>
      </c>
      <c r="O13" s="48">
        <v>-5</v>
      </c>
      <c r="P13" s="47"/>
      <c r="Q13" s="177">
        <f>SUM(R13:U13)</f>
        <v>-230</v>
      </c>
      <c r="R13" s="48">
        <v>27</v>
      </c>
      <c r="S13" s="48">
        <v>-217</v>
      </c>
      <c r="T13" s="48">
        <v>-256</v>
      </c>
      <c r="U13" s="48">
        <v>216</v>
      </c>
      <c r="V13" s="47"/>
      <c r="W13" s="173">
        <f t="shared" si="2"/>
        <v>-1675</v>
      </c>
      <c r="X13" s="206">
        <v>-64</v>
      </c>
      <c r="Y13" s="206">
        <v>16</v>
      </c>
      <c r="Z13" s="206">
        <v>-1232</v>
      </c>
      <c r="AA13" s="48">
        <v>-395</v>
      </c>
      <c r="AB13" s="198"/>
      <c r="AC13" s="173">
        <f t="shared" si="3"/>
        <v>-1844</v>
      </c>
      <c r="AD13" s="48">
        <v>-169</v>
      </c>
      <c r="AE13" s="48">
        <v>-594</v>
      </c>
      <c r="AF13" s="48">
        <v>-1008</v>
      </c>
      <c r="AG13" s="48">
        <v>-73</v>
      </c>
      <c r="AH13" s="44"/>
      <c r="AI13" s="44"/>
      <c r="AJ13" s="50"/>
    </row>
    <row r="14" spans="1:36">
      <c r="A14" s="47" t="s">
        <v>51</v>
      </c>
      <c r="B14" s="47"/>
      <c r="C14" s="48">
        <v>1145</v>
      </c>
      <c r="D14" s="40"/>
      <c r="E14" s="177">
        <f t="shared" si="0"/>
        <v>3738</v>
      </c>
      <c r="F14" s="48">
        <v>904</v>
      </c>
      <c r="G14" s="48">
        <v>965</v>
      </c>
      <c r="H14" s="48">
        <v>834</v>
      </c>
      <c r="I14" s="48">
        <v>1035</v>
      </c>
      <c r="J14" s="47"/>
      <c r="K14" s="177">
        <f t="shared" si="1"/>
        <v>3893</v>
      </c>
      <c r="L14" s="48">
        <v>940</v>
      </c>
      <c r="M14" s="48">
        <v>892</v>
      </c>
      <c r="N14" s="48">
        <v>871</v>
      </c>
      <c r="O14" s="48">
        <v>1190</v>
      </c>
      <c r="P14" s="47"/>
      <c r="Q14" s="177">
        <f t="shared" ref="Q14:Q30" si="4">SUM(R14:U14)</f>
        <v>4577</v>
      </c>
      <c r="R14" s="48">
        <v>1118</v>
      </c>
      <c r="S14" s="48">
        <v>1134</v>
      </c>
      <c r="T14" s="48">
        <v>1158</v>
      </c>
      <c r="U14" s="48">
        <v>1167</v>
      </c>
      <c r="V14" s="47"/>
      <c r="W14" s="173">
        <f t="shared" si="2"/>
        <v>4796</v>
      </c>
      <c r="X14" s="206">
        <v>1194</v>
      </c>
      <c r="Y14" s="206">
        <v>1180</v>
      </c>
      <c r="Z14" s="206">
        <v>1202</v>
      </c>
      <c r="AA14" s="48">
        <v>1220</v>
      </c>
      <c r="AB14" s="198"/>
      <c r="AC14" s="173">
        <f t="shared" si="3"/>
        <v>3232</v>
      </c>
      <c r="AD14" s="48">
        <v>1268</v>
      </c>
      <c r="AE14" s="48">
        <v>1174</v>
      </c>
      <c r="AF14" s="48">
        <v>437</v>
      </c>
      <c r="AG14" s="48">
        <v>353</v>
      </c>
      <c r="AH14" s="44"/>
      <c r="AI14" s="44"/>
      <c r="AJ14" s="50"/>
    </row>
    <row r="15" spans="1:36">
      <c r="A15" s="47" t="s">
        <v>52</v>
      </c>
      <c r="B15" s="47"/>
      <c r="C15" s="48">
        <v>1078</v>
      </c>
      <c r="D15" s="40"/>
      <c r="E15" s="177">
        <f t="shared" si="0"/>
        <v>4646</v>
      </c>
      <c r="F15" s="48">
        <v>811</v>
      </c>
      <c r="G15" s="48">
        <v>1303</v>
      </c>
      <c r="H15" s="48">
        <v>1234</v>
      </c>
      <c r="I15" s="48">
        <v>1298</v>
      </c>
      <c r="J15" s="47"/>
      <c r="K15" s="177">
        <f t="shared" si="1"/>
        <v>5014</v>
      </c>
      <c r="L15" s="48">
        <v>1233</v>
      </c>
      <c r="M15" s="48">
        <v>1127</v>
      </c>
      <c r="N15" s="48">
        <v>1331</v>
      </c>
      <c r="O15" s="48">
        <v>1323</v>
      </c>
      <c r="P15" s="47"/>
      <c r="Q15" s="177">
        <f t="shared" si="4"/>
        <v>4678</v>
      </c>
      <c r="R15" s="48">
        <v>1208</v>
      </c>
      <c r="S15" s="48">
        <v>1158</v>
      </c>
      <c r="T15" s="48">
        <v>1156</v>
      </c>
      <c r="U15" s="48">
        <v>1156</v>
      </c>
      <c r="V15" s="47"/>
      <c r="W15" s="173">
        <f t="shared" si="2"/>
        <v>4556</v>
      </c>
      <c r="X15" s="206">
        <v>1146</v>
      </c>
      <c r="Y15" s="206">
        <v>1135</v>
      </c>
      <c r="Z15" s="206">
        <v>1132</v>
      </c>
      <c r="AA15" s="48">
        <v>1143</v>
      </c>
      <c r="AB15" s="198"/>
      <c r="AC15" s="173">
        <f t="shared" si="3"/>
        <v>3191</v>
      </c>
      <c r="AD15" s="48">
        <v>1131</v>
      </c>
      <c r="AE15" s="48">
        <v>1016</v>
      </c>
      <c r="AF15" s="48">
        <v>519</v>
      </c>
      <c r="AG15" s="48">
        <v>525</v>
      </c>
      <c r="AH15" s="44"/>
      <c r="AI15" s="44"/>
      <c r="AJ15" s="50"/>
    </row>
    <row r="16" spans="1:36" s="39" customFormat="1">
      <c r="A16" s="47" t="s">
        <v>91</v>
      </c>
      <c r="B16" s="47"/>
      <c r="C16" s="48">
        <v>0</v>
      </c>
      <c r="D16" s="40"/>
      <c r="E16" s="177">
        <f t="shared" si="0"/>
        <v>4242</v>
      </c>
      <c r="F16" s="48">
        <v>1067</v>
      </c>
      <c r="G16" s="48">
        <v>941</v>
      </c>
      <c r="H16" s="48">
        <v>1117</v>
      </c>
      <c r="I16" s="48">
        <v>1117</v>
      </c>
      <c r="J16" s="47"/>
      <c r="K16" s="177">
        <f t="shared" si="1"/>
        <v>6298</v>
      </c>
      <c r="L16" s="48">
        <v>-140</v>
      </c>
      <c r="M16" s="48">
        <v>2146</v>
      </c>
      <c r="N16" s="48">
        <v>2146</v>
      </c>
      <c r="O16" s="48">
        <v>2146</v>
      </c>
      <c r="P16" s="47"/>
      <c r="Q16" s="177">
        <f t="shared" si="4"/>
        <v>9903</v>
      </c>
      <c r="R16" s="48">
        <v>2653</v>
      </c>
      <c r="S16" s="48">
        <v>2652</v>
      </c>
      <c r="T16" s="48">
        <v>1981</v>
      </c>
      <c r="U16" s="48">
        <v>2617</v>
      </c>
      <c r="V16" s="47"/>
      <c r="W16" s="173">
        <f t="shared" si="2"/>
        <v>10525</v>
      </c>
      <c r="X16" s="206">
        <v>2632</v>
      </c>
      <c r="Y16" s="206">
        <v>2630</v>
      </c>
      <c r="Z16" s="206">
        <v>2632</v>
      </c>
      <c r="AA16" s="48">
        <v>2631</v>
      </c>
      <c r="AB16" s="198"/>
      <c r="AC16" s="173">
        <f t="shared" si="3"/>
        <v>11307</v>
      </c>
      <c r="AD16" s="48">
        <v>2667</v>
      </c>
      <c r="AE16" s="48">
        <v>2706</v>
      </c>
      <c r="AF16" s="48">
        <v>2967</v>
      </c>
      <c r="AG16" s="48">
        <v>2967</v>
      </c>
      <c r="AH16" s="44"/>
      <c r="AI16" s="44"/>
      <c r="AJ16" s="52"/>
    </row>
    <row r="17" spans="1:36" s="39" customFormat="1">
      <c r="A17" s="47" t="s">
        <v>142</v>
      </c>
      <c r="B17" s="47"/>
      <c r="C17" s="48">
        <v>0</v>
      </c>
      <c r="D17" s="40"/>
      <c r="E17" s="177">
        <f t="shared" si="0"/>
        <v>154.78570000000002</v>
      </c>
      <c r="F17" s="48">
        <v>154.78570000000002</v>
      </c>
      <c r="G17" s="48">
        <v>0</v>
      </c>
      <c r="H17" s="48">
        <v>0</v>
      </c>
      <c r="I17" s="48">
        <v>0</v>
      </c>
      <c r="J17" s="47"/>
      <c r="K17" s="177">
        <f t="shared" si="1"/>
        <v>833</v>
      </c>
      <c r="L17" s="48">
        <v>0</v>
      </c>
      <c r="M17" s="48">
        <v>833</v>
      </c>
      <c r="N17" s="48">
        <v>0</v>
      </c>
      <c r="O17" s="48">
        <v>0</v>
      </c>
      <c r="P17" s="47"/>
      <c r="Q17" s="177">
        <f t="shared" si="4"/>
        <v>0</v>
      </c>
      <c r="R17" s="48">
        <v>0</v>
      </c>
      <c r="S17" s="48">
        <v>0</v>
      </c>
      <c r="T17" s="48">
        <v>0</v>
      </c>
      <c r="U17" s="48">
        <v>0</v>
      </c>
      <c r="V17" s="47"/>
      <c r="W17" s="173">
        <f t="shared" si="2"/>
        <v>2919</v>
      </c>
      <c r="X17" s="206">
        <v>0</v>
      </c>
      <c r="Y17" s="206">
        <v>2919</v>
      </c>
      <c r="Z17" s="206">
        <v>0</v>
      </c>
      <c r="AA17" s="48">
        <v>0</v>
      </c>
      <c r="AB17" s="198"/>
      <c r="AC17" s="173">
        <f t="shared" si="3"/>
        <v>0</v>
      </c>
      <c r="AD17" s="48">
        <v>0</v>
      </c>
      <c r="AE17" s="48">
        <v>0</v>
      </c>
      <c r="AF17" s="48">
        <v>0</v>
      </c>
      <c r="AG17" s="48">
        <v>0</v>
      </c>
      <c r="AH17" s="44"/>
      <c r="AI17" s="44"/>
      <c r="AJ17" s="52"/>
    </row>
    <row r="18" spans="1:36">
      <c r="A18" s="47" t="s">
        <v>94</v>
      </c>
      <c r="B18" s="47"/>
      <c r="C18" s="48">
        <v>7789</v>
      </c>
      <c r="D18" s="40"/>
      <c r="E18" s="177">
        <f t="shared" si="0"/>
        <v>2234</v>
      </c>
      <c r="F18" s="48">
        <v>1745</v>
      </c>
      <c r="G18" s="48">
        <v>326</v>
      </c>
      <c r="H18" s="48">
        <v>0</v>
      </c>
      <c r="I18" s="48">
        <v>163</v>
      </c>
      <c r="J18" s="47"/>
      <c r="K18" s="177">
        <f t="shared" si="1"/>
        <v>784</v>
      </c>
      <c r="L18" s="48">
        <v>784</v>
      </c>
      <c r="M18" s="48">
        <v>0</v>
      </c>
      <c r="N18" s="48">
        <v>0</v>
      </c>
      <c r="O18" s="48">
        <v>0</v>
      </c>
      <c r="P18" s="47"/>
      <c r="Q18" s="177">
        <f t="shared" si="4"/>
        <v>1108</v>
      </c>
      <c r="R18" s="48">
        <v>0</v>
      </c>
      <c r="S18" s="48">
        <v>218</v>
      </c>
      <c r="T18" s="48">
        <v>890</v>
      </c>
      <c r="U18" s="48">
        <v>0</v>
      </c>
      <c r="V18" s="47"/>
      <c r="W18" s="173">
        <f t="shared" si="2"/>
        <v>1368</v>
      </c>
      <c r="X18" s="206">
        <v>1250</v>
      </c>
      <c r="Y18" s="206">
        <v>118</v>
      </c>
      <c r="Z18" s="206">
        <v>0</v>
      </c>
      <c r="AA18" s="48">
        <v>0</v>
      </c>
      <c r="AB18" s="198"/>
      <c r="AC18" s="173">
        <f t="shared" si="3"/>
        <v>15</v>
      </c>
      <c r="AD18" s="48">
        <v>0</v>
      </c>
      <c r="AE18" s="48">
        <v>0</v>
      </c>
      <c r="AF18" s="48">
        <v>-6</v>
      </c>
      <c r="AG18" s="48">
        <v>21</v>
      </c>
      <c r="AH18" s="44"/>
      <c r="AI18" s="44"/>
      <c r="AJ18" s="50"/>
    </row>
    <row r="19" spans="1:36" s="39" customFormat="1">
      <c r="A19" s="47" t="s">
        <v>53</v>
      </c>
      <c r="B19" s="47"/>
      <c r="C19" s="48">
        <v>7769</v>
      </c>
      <c r="D19" s="40"/>
      <c r="E19" s="177">
        <f t="shared" si="0"/>
        <v>89736</v>
      </c>
      <c r="F19" s="48">
        <v>27096</v>
      </c>
      <c r="G19" s="48">
        <v>18266</v>
      </c>
      <c r="H19" s="48">
        <v>38427</v>
      </c>
      <c r="I19" s="48">
        <v>5947</v>
      </c>
      <c r="J19" s="47"/>
      <c r="K19" s="177">
        <f t="shared" si="1"/>
        <v>-871195</v>
      </c>
      <c r="L19" s="48">
        <v>19049</v>
      </c>
      <c r="M19" s="48">
        <v>-22011</v>
      </c>
      <c r="N19" s="48">
        <v>7591</v>
      </c>
      <c r="O19" s="48">
        <v>-875824</v>
      </c>
      <c r="P19" s="47"/>
      <c r="Q19" s="177">
        <f>SUM(R19:U19)</f>
        <v>-54461</v>
      </c>
      <c r="R19" s="48">
        <v>-38769</v>
      </c>
      <c r="S19" s="48">
        <v>-7823</v>
      </c>
      <c r="T19" s="48">
        <v>-3685</v>
      </c>
      <c r="U19" s="48">
        <v>-4184</v>
      </c>
      <c r="V19" s="47"/>
      <c r="W19" s="173">
        <f t="shared" si="2"/>
        <v>-14578</v>
      </c>
      <c r="X19" s="206">
        <v>-10541</v>
      </c>
      <c r="Y19" s="206">
        <v>-5256</v>
      </c>
      <c r="Z19" s="206">
        <v>2764</v>
      </c>
      <c r="AA19" s="48">
        <v>-1545</v>
      </c>
      <c r="AB19" s="198"/>
      <c r="AC19" s="173">
        <f t="shared" si="3"/>
        <v>-12334</v>
      </c>
      <c r="AD19" s="48">
        <v>-8131</v>
      </c>
      <c r="AE19" s="48">
        <v>-1005</v>
      </c>
      <c r="AF19" s="48">
        <v>-1329</v>
      </c>
      <c r="AG19" s="48">
        <v>-1869</v>
      </c>
      <c r="AH19" s="44"/>
      <c r="AI19" s="44"/>
      <c r="AJ19" s="52"/>
    </row>
    <row r="20" spans="1:36" s="39" customFormat="1">
      <c r="A20" s="47" t="s">
        <v>180</v>
      </c>
      <c r="B20" s="47"/>
      <c r="C20" s="48">
        <v>-2372</v>
      </c>
      <c r="D20" s="40"/>
      <c r="E20" s="177">
        <f t="shared" si="0"/>
        <v>-5965</v>
      </c>
      <c r="F20" s="48">
        <v>-6468</v>
      </c>
      <c r="G20" s="48">
        <v>307</v>
      </c>
      <c r="H20" s="48">
        <v>-316</v>
      </c>
      <c r="I20" s="48">
        <v>512</v>
      </c>
      <c r="J20" s="47"/>
      <c r="K20" s="177">
        <f t="shared" si="1"/>
        <v>-5952</v>
      </c>
      <c r="L20" s="48">
        <v>201</v>
      </c>
      <c r="M20" s="48">
        <v>-160</v>
      </c>
      <c r="N20" s="48">
        <v>-464</v>
      </c>
      <c r="O20" s="48">
        <v>-5529</v>
      </c>
      <c r="P20" s="47"/>
      <c r="Q20" s="177">
        <f>SUM(R20:U20)</f>
        <v>0</v>
      </c>
      <c r="R20" s="48"/>
      <c r="S20" s="48"/>
      <c r="T20" s="48"/>
      <c r="U20" s="48"/>
      <c r="V20" s="47"/>
      <c r="W20" s="173"/>
      <c r="X20" s="206"/>
      <c r="Y20" s="206"/>
      <c r="Z20" s="206"/>
      <c r="AA20" s="48"/>
      <c r="AB20" s="198"/>
      <c r="AC20" s="173">
        <f t="shared" ref="AC20" si="5">SUM(AD20:AG20)</f>
        <v>0</v>
      </c>
      <c r="AD20" s="48">
        <v>0</v>
      </c>
      <c r="AE20" s="48">
        <v>0</v>
      </c>
      <c r="AF20" s="48">
        <v>0</v>
      </c>
      <c r="AG20" s="48">
        <v>0</v>
      </c>
      <c r="AH20" s="44"/>
      <c r="AI20" s="44"/>
      <c r="AJ20" s="52"/>
    </row>
    <row r="21" spans="1:36" s="39" customFormat="1">
      <c r="A21" s="47" t="s">
        <v>141</v>
      </c>
      <c r="B21" s="47"/>
      <c r="C21" s="48">
        <v>0</v>
      </c>
      <c r="D21" s="40"/>
      <c r="E21" s="177">
        <f t="shared" si="0"/>
        <v>-841</v>
      </c>
      <c r="F21" s="48">
        <v>0</v>
      </c>
      <c r="G21" s="48">
        <v>0</v>
      </c>
      <c r="H21" s="48">
        <v>0</v>
      </c>
      <c r="I21" s="48">
        <v>-841</v>
      </c>
      <c r="J21" s="47"/>
      <c r="K21" s="177">
        <f t="shared" si="1"/>
        <v>0</v>
      </c>
      <c r="L21" s="48">
        <v>0</v>
      </c>
      <c r="M21" s="48">
        <v>0</v>
      </c>
      <c r="N21" s="48">
        <v>0</v>
      </c>
      <c r="O21" s="48">
        <v>0</v>
      </c>
      <c r="P21" s="47"/>
      <c r="Q21" s="177">
        <f t="shared" si="4"/>
        <v>0</v>
      </c>
      <c r="R21" s="48">
        <v>0</v>
      </c>
      <c r="S21" s="48">
        <v>0</v>
      </c>
      <c r="T21" s="48">
        <v>0</v>
      </c>
      <c r="U21" s="48">
        <v>0</v>
      </c>
      <c r="V21" s="47"/>
      <c r="W21" s="173">
        <f t="shared" si="2"/>
        <v>-3098</v>
      </c>
      <c r="X21" s="206">
        <v>0</v>
      </c>
      <c r="Y21" s="206">
        <v>-3098</v>
      </c>
      <c r="Z21" s="206">
        <v>0</v>
      </c>
      <c r="AA21" s="48">
        <v>0</v>
      </c>
      <c r="AB21" s="198"/>
      <c r="AC21" s="173">
        <f t="shared" si="3"/>
        <v>0</v>
      </c>
      <c r="AD21" s="48">
        <v>0</v>
      </c>
      <c r="AE21" s="48">
        <v>0</v>
      </c>
      <c r="AF21" s="48">
        <v>0</v>
      </c>
      <c r="AG21" s="48">
        <v>0</v>
      </c>
      <c r="AH21" s="44"/>
      <c r="AI21" s="44"/>
      <c r="AJ21" s="52"/>
    </row>
    <row r="22" spans="1:36">
      <c r="A22" s="47" t="s">
        <v>176</v>
      </c>
      <c r="B22" s="47"/>
      <c r="C22" s="48">
        <v>0</v>
      </c>
      <c r="D22" s="40"/>
      <c r="E22" s="177">
        <f t="shared" si="0"/>
        <v>0</v>
      </c>
      <c r="F22" s="48">
        <v>0</v>
      </c>
      <c r="G22" s="48">
        <v>0</v>
      </c>
      <c r="H22" s="48">
        <v>0</v>
      </c>
      <c r="I22" s="48">
        <v>0</v>
      </c>
      <c r="J22" s="47"/>
      <c r="K22" s="177">
        <f t="shared" si="1"/>
        <v>1033</v>
      </c>
      <c r="L22" s="48">
        <v>0</v>
      </c>
      <c r="M22" s="48">
        <v>0</v>
      </c>
      <c r="N22" s="48">
        <v>0</v>
      </c>
      <c r="O22" s="148">
        <v>1033</v>
      </c>
      <c r="P22" s="47"/>
      <c r="Q22" s="177">
        <f t="shared" si="4"/>
        <v>0</v>
      </c>
      <c r="R22" s="48">
        <v>0</v>
      </c>
      <c r="S22" s="148">
        <v>0</v>
      </c>
      <c r="T22" s="148">
        <v>0</v>
      </c>
      <c r="U22" s="148">
        <v>0</v>
      </c>
      <c r="V22" s="47"/>
      <c r="W22" s="173">
        <f t="shared" si="2"/>
        <v>0</v>
      </c>
      <c r="X22" s="207"/>
      <c r="Y22" s="207"/>
      <c r="Z22" s="207">
        <v>0</v>
      </c>
      <c r="AA22" s="148">
        <v>0</v>
      </c>
      <c r="AB22" s="198"/>
      <c r="AC22" s="173">
        <f t="shared" ref="AC22" si="6">SUM(AD22:AG22)</f>
        <v>0</v>
      </c>
      <c r="AD22" s="48">
        <v>0</v>
      </c>
      <c r="AE22" s="48">
        <v>0</v>
      </c>
      <c r="AF22" s="48">
        <v>0</v>
      </c>
      <c r="AG22" s="48">
        <v>0</v>
      </c>
      <c r="AH22" s="44"/>
      <c r="AI22" s="44"/>
      <c r="AJ22" s="50"/>
    </row>
    <row r="23" spans="1:36">
      <c r="A23" s="43" t="s">
        <v>54</v>
      </c>
      <c r="B23" s="47"/>
      <c r="C23" s="48"/>
      <c r="D23" s="40"/>
      <c r="E23" s="177"/>
      <c r="F23" s="48"/>
      <c r="G23" s="48"/>
      <c r="H23" s="48"/>
      <c r="I23" s="48"/>
      <c r="J23" s="47"/>
      <c r="K23" s="177"/>
      <c r="L23" s="48"/>
      <c r="M23" s="48"/>
      <c r="N23" s="48"/>
      <c r="O23" s="48"/>
      <c r="P23" s="47"/>
      <c r="Q23" s="177"/>
      <c r="R23" s="48"/>
      <c r="S23" s="48"/>
      <c r="T23" s="48"/>
      <c r="U23" s="48"/>
      <c r="V23" s="47"/>
      <c r="W23" s="173"/>
      <c r="X23" s="206"/>
      <c r="Y23" s="206"/>
      <c r="Z23" s="206"/>
      <c r="AA23" s="48"/>
      <c r="AB23" s="198"/>
      <c r="AC23" s="173"/>
      <c r="AD23" s="48"/>
      <c r="AE23" s="48"/>
      <c r="AF23" s="48"/>
      <c r="AG23" s="48"/>
      <c r="AH23" s="44"/>
      <c r="AI23" s="44"/>
      <c r="AJ23" s="50"/>
    </row>
    <row r="24" spans="1:36">
      <c r="A24" s="47" t="s">
        <v>55</v>
      </c>
      <c r="B24" s="47"/>
      <c r="C24" s="48">
        <v>73875</v>
      </c>
      <c r="D24" s="40"/>
      <c r="E24" s="177">
        <f t="shared" ref="E24:E30" si="7">SUM(F24:I24)</f>
        <v>-22566</v>
      </c>
      <c r="F24" s="48">
        <v>33132</v>
      </c>
      <c r="G24" s="48">
        <v>-6240</v>
      </c>
      <c r="H24" s="48">
        <v>-54620</v>
      </c>
      <c r="I24" s="48">
        <v>5162</v>
      </c>
      <c r="J24" s="47"/>
      <c r="K24" s="177">
        <f t="shared" si="1"/>
        <v>-126784</v>
      </c>
      <c r="L24" s="48">
        <v>-89689</v>
      </c>
      <c r="M24" s="48">
        <v>-37551</v>
      </c>
      <c r="N24" s="48">
        <v>-15713</v>
      </c>
      <c r="O24" s="48">
        <v>16169</v>
      </c>
      <c r="P24" s="47"/>
      <c r="Q24" s="177">
        <f t="shared" si="4"/>
        <v>8985</v>
      </c>
      <c r="R24" s="48">
        <v>-13167</v>
      </c>
      <c r="S24" s="48">
        <v>11272</v>
      </c>
      <c r="T24" s="48">
        <v>-41226</v>
      </c>
      <c r="U24" s="48">
        <v>52106</v>
      </c>
      <c r="V24" s="47"/>
      <c r="W24" s="173">
        <f t="shared" si="2"/>
        <v>43189</v>
      </c>
      <c r="X24" s="206">
        <v>-33371</v>
      </c>
      <c r="Y24" s="206">
        <v>36311</v>
      </c>
      <c r="Z24" s="206">
        <v>-15294</v>
      </c>
      <c r="AA24" s="48">
        <v>55543</v>
      </c>
      <c r="AB24" s="198"/>
      <c r="AC24" s="173">
        <f t="shared" si="3"/>
        <v>-17186</v>
      </c>
      <c r="AD24" s="48">
        <v>-36315</v>
      </c>
      <c r="AE24" s="48">
        <v>9953</v>
      </c>
      <c r="AF24" s="48">
        <v>-19602</v>
      </c>
      <c r="AG24" s="48">
        <v>28778</v>
      </c>
      <c r="AH24" s="44"/>
      <c r="AI24" s="44"/>
      <c r="AJ24" s="50"/>
    </row>
    <row r="25" spans="1:36">
      <c r="A25" s="47" t="s">
        <v>238</v>
      </c>
      <c r="B25" s="47"/>
      <c r="C25" s="48">
        <v>-5346</v>
      </c>
      <c r="D25" s="40"/>
      <c r="E25" s="177">
        <f t="shared" si="7"/>
        <v>0</v>
      </c>
      <c r="F25" s="48">
        <v>0</v>
      </c>
      <c r="G25" s="48">
        <v>0</v>
      </c>
      <c r="H25" s="48">
        <v>0</v>
      </c>
      <c r="I25" s="48">
        <v>0</v>
      </c>
      <c r="J25" s="47"/>
      <c r="K25" s="177">
        <f t="shared" ref="K25" si="8">SUM(L25:O25)</f>
        <v>0</v>
      </c>
      <c r="L25" s="48">
        <v>0</v>
      </c>
      <c r="M25" s="48">
        <v>0</v>
      </c>
      <c r="N25" s="48">
        <v>0</v>
      </c>
      <c r="O25" s="48">
        <v>0</v>
      </c>
      <c r="P25" s="47"/>
      <c r="Q25" s="177">
        <f t="shared" si="4"/>
        <v>0</v>
      </c>
      <c r="R25" s="48">
        <v>0</v>
      </c>
      <c r="S25" s="48">
        <v>0</v>
      </c>
      <c r="T25" s="48">
        <v>0</v>
      </c>
      <c r="U25" s="48">
        <v>0</v>
      </c>
      <c r="V25" s="47"/>
      <c r="W25" s="177">
        <f t="shared" si="2"/>
        <v>0</v>
      </c>
      <c r="X25" s="48">
        <v>0</v>
      </c>
      <c r="Y25" s="48">
        <v>0</v>
      </c>
      <c r="Z25" s="48">
        <v>0</v>
      </c>
      <c r="AA25" s="48">
        <v>0</v>
      </c>
      <c r="AB25" s="198"/>
      <c r="AC25" s="177">
        <f t="shared" si="3"/>
        <v>0</v>
      </c>
      <c r="AD25" s="48">
        <v>0</v>
      </c>
      <c r="AE25" s="48">
        <v>0</v>
      </c>
      <c r="AF25" s="48">
        <v>0</v>
      </c>
      <c r="AG25" s="48">
        <v>0</v>
      </c>
      <c r="AH25" s="44"/>
      <c r="AI25" s="44"/>
      <c r="AJ25" s="50"/>
    </row>
    <row r="26" spans="1:36">
      <c r="A26" s="47" t="s">
        <v>3</v>
      </c>
      <c r="B26" s="47"/>
      <c r="C26" s="48">
        <v>9732</v>
      </c>
      <c r="D26" s="40"/>
      <c r="E26" s="177">
        <f t="shared" si="7"/>
        <v>-7274</v>
      </c>
      <c r="F26" s="48">
        <v>3261</v>
      </c>
      <c r="G26" s="48">
        <v>-5152</v>
      </c>
      <c r="H26" s="48">
        <v>-2575</v>
      </c>
      <c r="I26" s="48">
        <v>-2808</v>
      </c>
      <c r="J26" s="47"/>
      <c r="K26" s="177">
        <f t="shared" si="1"/>
        <v>-7766</v>
      </c>
      <c r="L26" s="48">
        <v>-1532</v>
      </c>
      <c r="M26" s="48">
        <v>-18119</v>
      </c>
      <c r="N26" s="48">
        <v>13074</v>
      </c>
      <c r="O26" s="48">
        <v>-1189</v>
      </c>
      <c r="P26" s="47"/>
      <c r="Q26" s="177">
        <f t="shared" si="4"/>
        <v>316</v>
      </c>
      <c r="R26" s="48">
        <v>2905</v>
      </c>
      <c r="S26" s="48">
        <v>-3202</v>
      </c>
      <c r="T26" s="48">
        <v>-5221</v>
      </c>
      <c r="U26" s="48">
        <v>5834</v>
      </c>
      <c r="V26" s="47"/>
      <c r="W26" s="173">
        <f t="shared" si="2"/>
        <v>-3534</v>
      </c>
      <c r="X26" s="206">
        <v>467</v>
      </c>
      <c r="Y26" s="206">
        <v>-3304</v>
      </c>
      <c r="Z26" s="206">
        <v>-548</v>
      </c>
      <c r="AA26" s="48">
        <v>-149</v>
      </c>
      <c r="AB26" s="198"/>
      <c r="AC26" s="173">
        <f t="shared" si="3"/>
        <v>11146</v>
      </c>
      <c r="AD26" s="48">
        <v>29771</v>
      </c>
      <c r="AE26" s="48">
        <v>-14464</v>
      </c>
      <c r="AF26" s="48">
        <v>-729</v>
      </c>
      <c r="AG26" s="48">
        <v>-3432</v>
      </c>
      <c r="AH26" s="44"/>
      <c r="AI26" s="44"/>
      <c r="AJ26" s="50"/>
    </row>
    <row r="27" spans="1:36" s="39" customFormat="1">
      <c r="A27" s="47" t="s">
        <v>177</v>
      </c>
      <c r="B27" s="47"/>
      <c r="C27" s="48">
        <v>12561</v>
      </c>
      <c r="D27" s="40"/>
      <c r="E27" s="177">
        <f t="shared" si="7"/>
        <v>-31323</v>
      </c>
      <c r="F27" s="48">
        <v>-9255</v>
      </c>
      <c r="G27" s="48">
        <v>-23651</v>
      </c>
      <c r="H27" s="48">
        <v>-7565</v>
      </c>
      <c r="I27" s="48">
        <v>9148</v>
      </c>
      <c r="J27" s="47"/>
      <c r="K27" s="177">
        <f t="shared" si="1"/>
        <v>-1683</v>
      </c>
      <c r="L27" s="48">
        <v>-3253</v>
      </c>
      <c r="M27" s="48">
        <v>11190</v>
      </c>
      <c r="N27" s="48">
        <v>-12841</v>
      </c>
      <c r="O27" s="48">
        <v>3221</v>
      </c>
      <c r="P27" s="47"/>
      <c r="Q27" s="177">
        <f t="shared" si="4"/>
        <v>6294</v>
      </c>
      <c r="R27" s="48">
        <v>3004</v>
      </c>
      <c r="S27" s="48">
        <v>2996</v>
      </c>
      <c r="T27" s="48">
        <v>-3503</v>
      </c>
      <c r="U27" s="48">
        <v>3797</v>
      </c>
      <c r="V27" s="47"/>
      <c r="W27" s="173">
        <f t="shared" si="2"/>
        <v>2933</v>
      </c>
      <c r="X27" s="206">
        <v>1579</v>
      </c>
      <c r="Y27" s="206">
        <v>-10245</v>
      </c>
      <c r="Z27" s="206">
        <v>-6207</v>
      </c>
      <c r="AA27" s="48">
        <v>17806</v>
      </c>
      <c r="AB27" s="198"/>
      <c r="AC27" s="173">
        <f t="shared" si="3"/>
        <v>21178</v>
      </c>
      <c r="AD27" s="48">
        <v>5730</v>
      </c>
      <c r="AE27" s="48">
        <v>4551</v>
      </c>
      <c r="AF27" s="48">
        <v>695</v>
      </c>
      <c r="AG27" s="48">
        <v>10202</v>
      </c>
      <c r="AH27" s="44"/>
      <c r="AI27" s="44"/>
      <c r="AJ27" s="52"/>
    </row>
    <row r="28" spans="1:36">
      <c r="A28" s="47" t="s">
        <v>11</v>
      </c>
      <c r="B28" s="47"/>
      <c r="C28" s="48">
        <v>-40001</v>
      </c>
      <c r="D28" s="40"/>
      <c r="E28" s="177">
        <f t="shared" si="7"/>
        <v>-91650</v>
      </c>
      <c r="F28" s="48">
        <v>628</v>
      </c>
      <c r="G28" s="48">
        <v>-19779</v>
      </c>
      <c r="H28" s="48">
        <v>-8023</v>
      </c>
      <c r="I28" s="48">
        <v>-64476</v>
      </c>
      <c r="J28" s="47"/>
      <c r="K28" s="177">
        <f t="shared" si="1"/>
        <v>53490</v>
      </c>
      <c r="L28" s="48">
        <v>36969</v>
      </c>
      <c r="M28" s="48">
        <v>40516</v>
      </c>
      <c r="N28" s="48">
        <v>6604</v>
      </c>
      <c r="O28" s="48">
        <v>-30599</v>
      </c>
      <c r="P28" s="47"/>
      <c r="Q28" s="177">
        <f t="shared" si="4"/>
        <v>-5671</v>
      </c>
      <c r="R28" s="48">
        <v>21763</v>
      </c>
      <c r="S28" s="48">
        <v>-12615</v>
      </c>
      <c r="T28" s="48">
        <v>33503</v>
      </c>
      <c r="U28" s="48">
        <v>-48322</v>
      </c>
      <c r="V28" s="47"/>
      <c r="W28" s="173">
        <f t="shared" si="2"/>
        <v>-22714</v>
      </c>
      <c r="X28" s="206">
        <v>31033</v>
      </c>
      <c r="Y28" s="206">
        <v>-16421</v>
      </c>
      <c r="Z28" s="206">
        <v>-3187</v>
      </c>
      <c r="AA28" s="48">
        <v>-34139</v>
      </c>
      <c r="AB28" s="198"/>
      <c r="AC28" s="173">
        <f t="shared" si="3"/>
        <v>-36478</v>
      </c>
      <c r="AD28" s="48">
        <v>-3600</v>
      </c>
      <c r="AE28" s="48">
        <v>-22032</v>
      </c>
      <c r="AF28" s="48">
        <v>7247</v>
      </c>
      <c r="AG28" s="48">
        <v>-18093</v>
      </c>
      <c r="AH28" s="44"/>
      <c r="AI28" s="44"/>
      <c r="AJ28" s="50"/>
    </row>
    <row r="29" spans="1:36">
      <c r="A29" s="47" t="s">
        <v>56</v>
      </c>
      <c r="B29" s="47"/>
      <c r="C29" s="48">
        <v>-57403</v>
      </c>
      <c r="D29" s="40"/>
      <c r="E29" s="177">
        <f t="shared" si="7"/>
        <v>35629</v>
      </c>
      <c r="F29" s="48">
        <v>-39075</v>
      </c>
      <c r="G29" s="48">
        <v>123550</v>
      </c>
      <c r="H29" s="48">
        <v>-10366</v>
      </c>
      <c r="I29" s="48">
        <v>-38480</v>
      </c>
      <c r="J29" s="47"/>
      <c r="K29" s="177">
        <f t="shared" si="1"/>
        <v>3484</v>
      </c>
      <c r="L29" s="48">
        <v>-3433</v>
      </c>
      <c r="M29" s="48">
        <v>54659</v>
      </c>
      <c r="N29" s="48">
        <v>-21633</v>
      </c>
      <c r="O29" s="48">
        <v>-26109</v>
      </c>
      <c r="P29" s="47"/>
      <c r="Q29" s="177">
        <f t="shared" si="4"/>
        <v>-4781</v>
      </c>
      <c r="R29" s="48">
        <v>-17345</v>
      </c>
      <c r="S29" s="48">
        <v>61237</v>
      </c>
      <c r="T29" s="48">
        <v>-16280</v>
      </c>
      <c r="U29" s="48">
        <v>-32393</v>
      </c>
      <c r="V29" s="47"/>
      <c r="W29" s="173">
        <f t="shared" si="2"/>
        <v>6775</v>
      </c>
      <c r="X29" s="206">
        <v>70</v>
      </c>
      <c r="Y29" s="206">
        <v>39450</v>
      </c>
      <c r="Z29" s="206">
        <v>-5990</v>
      </c>
      <c r="AA29" s="48">
        <v>-26755</v>
      </c>
      <c r="AB29" s="198"/>
      <c r="AC29" s="173">
        <f t="shared" si="3"/>
        <v>16601</v>
      </c>
      <c r="AD29" s="48">
        <v>-3421</v>
      </c>
      <c r="AE29" s="48">
        <v>60156</v>
      </c>
      <c r="AF29" s="48">
        <v>-21574</v>
      </c>
      <c r="AG29" s="48">
        <v>-18560</v>
      </c>
      <c r="AH29" s="44"/>
      <c r="AI29" s="44"/>
      <c r="AJ29" s="50"/>
    </row>
    <row r="30" spans="1:36">
      <c r="A30" s="47" t="s">
        <v>6</v>
      </c>
      <c r="B30" s="47"/>
      <c r="C30" s="48">
        <v>2444</v>
      </c>
      <c r="D30" s="40"/>
      <c r="E30" s="177">
        <f t="shared" si="7"/>
        <v>497</v>
      </c>
      <c r="F30" s="48">
        <v>3368</v>
      </c>
      <c r="G30" s="48">
        <v>-1285</v>
      </c>
      <c r="H30" s="48">
        <v>497</v>
      </c>
      <c r="I30" s="48">
        <v>-2083</v>
      </c>
      <c r="J30" s="47"/>
      <c r="K30" s="177">
        <f t="shared" si="1"/>
        <v>-21699</v>
      </c>
      <c r="L30" s="48">
        <v>-16130</v>
      </c>
      <c r="M30" s="48">
        <v>-1536</v>
      </c>
      <c r="N30" s="48">
        <v>-114</v>
      </c>
      <c r="O30" s="48">
        <v>-3919</v>
      </c>
      <c r="P30" s="47"/>
      <c r="Q30" s="177">
        <f t="shared" si="4"/>
        <v>104</v>
      </c>
      <c r="R30" s="48">
        <v>-1505</v>
      </c>
      <c r="S30" s="48">
        <v>-1306</v>
      </c>
      <c r="T30" s="48">
        <v>1073</v>
      </c>
      <c r="U30" s="48">
        <v>1842</v>
      </c>
      <c r="V30" s="47"/>
      <c r="W30" s="173">
        <f t="shared" si="2"/>
        <v>-6007</v>
      </c>
      <c r="X30" s="206">
        <v>-3172</v>
      </c>
      <c r="Y30" s="206">
        <v>1066</v>
      </c>
      <c r="Z30" s="206">
        <v>-1380</v>
      </c>
      <c r="AA30" s="48">
        <v>-2521</v>
      </c>
      <c r="AB30" s="198"/>
      <c r="AC30" s="173">
        <f t="shared" si="3"/>
        <v>-5889</v>
      </c>
      <c r="AD30" s="48">
        <v>-2636</v>
      </c>
      <c r="AE30" s="48">
        <v>-2619</v>
      </c>
      <c r="AF30" s="48">
        <v>546</v>
      </c>
      <c r="AG30" s="48">
        <v>-1180</v>
      </c>
      <c r="AH30" s="44"/>
      <c r="AI30" s="44"/>
      <c r="AJ30" s="50"/>
    </row>
    <row r="31" spans="1:36">
      <c r="A31" s="43" t="s">
        <v>57</v>
      </c>
      <c r="B31" s="43"/>
      <c r="C31" s="49">
        <f>SUM(C9:C30)</f>
        <v>171401</v>
      </c>
      <c r="D31" s="306"/>
      <c r="E31" s="176">
        <f>SUM(E9:E30)</f>
        <v>708080.78570000001</v>
      </c>
      <c r="F31" s="49">
        <f>SUM(F9:F30)</f>
        <v>204059.78570000001</v>
      </c>
      <c r="G31" s="49">
        <f>SUM(G9:G30)</f>
        <v>270589</v>
      </c>
      <c r="H31" s="49">
        <f>SUM(H9:H30)</f>
        <v>166186</v>
      </c>
      <c r="I31" s="49">
        <f>SUM(I9:I30)</f>
        <v>67246</v>
      </c>
      <c r="J31" s="43"/>
      <c r="K31" s="176">
        <f>SUM(K9:K30)</f>
        <v>440353</v>
      </c>
      <c r="L31" s="49">
        <f>SUM(L9:L30)</f>
        <v>102514</v>
      </c>
      <c r="M31" s="49">
        <f>SUM(M9:M30)</f>
        <v>155982</v>
      </c>
      <c r="N31" s="49">
        <f>SUM(N9:N30)</f>
        <v>106885</v>
      </c>
      <c r="O31" s="49">
        <f>SUM(O9:O30)</f>
        <v>74972</v>
      </c>
      <c r="P31" s="43"/>
      <c r="Q31" s="176">
        <f>SUM(Q9:Q30)</f>
        <v>523663</v>
      </c>
      <c r="R31" s="49">
        <f>SUM(R9:R30)</f>
        <v>117685</v>
      </c>
      <c r="S31" s="49">
        <f>SUM(S9:S30)</f>
        <v>189928</v>
      </c>
      <c r="T31" s="49">
        <f>SUM(T9:T30)</f>
        <v>123767</v>
      </c>
      <c r="U31" s="49">
        <f>SUM(U9:U30)</f>
        <v>92283</v>
      </c>
      <c r="V31" s="43"/>
      <c r="W31" s="174">
        <f>SUM(W9:W30)</f>
        <v>522055</v>
      </c>
      <c r="X31" s="49">
        <f>SUM(X9:X30)</f>
        <v>131684</v>
      </c>
      <c r="Y31" s="49">
        <f>SUM(Y9:Y30)</f>
        <v>142749</v>
      </c>
      <c r="Z31" s="49">
        <f>SUM(Z9:Z30)</f>
        <v>109350</v>
      </c>
      <c r="AA31" s="49">
        <f>SUM(AA9:AA30)</f>
        <v>138272</v>
      </c>
      <c r="AB31" s="200"/>
      <c r="AC31" s="174">
        <f>SUM(AC9:AC30)</f>
        <v>417096</v>
      </c>
      <c r="AD31" s="49">
        <f>SUM(AD9:AD30)</f>
        <v>134836</v>
      </c>
      <c r="AE31" s="49">
        <f>SUM(AE9:AE30)</f>
        <v>141409</v>
      </c>
      <c r="AF31" s="49">
        <f>SUM(AF9:AF30)</f>
        <v>60705</v>
      </c>
      <c r="AG31" s="49">
        <f>SUM(AG9:AG30)</f>
        <v>80146</v>
      </c>
      <c r="AH31" s="43"/>
      <c r="AI31" s="43"/>
      <c r="AJ31" s="51"/>
    </row>
    <row r="32" spans="1:36">
      <c r="A32" s="43"/>
      <c r="B32" s="277"/>
      <c r="C32" s="282"/>
      <c r="D32" s="277"/>
      <c r="E32" s="177"/>
      <c r="F32" s="282"/>
      <c r="G32" s="282"/>
      <c r="H32" s="282"/>
      <c r="I32" s="282"/>
      <c r="J32" s="277"/>
      <c r="K32" s="177"/>
      <c r="L32" s="48"/>
      <c r="M32" s="48"/>
      <c r="N32" s="48"/>
      <c r="O32" s="48"/>
      <c r="P32" s="43"/>
      <c r="Q32" s="177"/>
      <c r="R32" s="48"/>
      <c r="S32" s="48"/>
      <c r="T32" s="48"/>
      <c r="U32" s="48"/>
      <c r="V32" s="43"/>
      <c r="W32" s="173"/>
      <c r="X32" s="206"/>
      <c r="Y32" s="206"/>
      <c r="Z32" s="206"/>
      <c r="AA32" s="48"/>
      <c r="AB32" s="200"/>
      <c r="AC32" s="173"/>
      <c r="AD32" s="48"/>
      <c r="AE32" s="48"/>
      <c r="AF32" s="48"/>
      <c r="AG32" s="48"/>
      <c r="AH32" s="43"/>
      <c r="AI32" s="43"/>
      <c r="AJ32" s="50"/>
    </row>
    <row r="33" spans="1:36">
      <c r="A33" s="43" t="s">
        <v>58</v>
      </c>
      <c r="B33" s="47"/>
      <c r="C33" s="283"/>
      <c r="D33" s="47"/>
      <c r="E33" s="177"/>
      <c r="F33" s="283"/>
      <c r="G33" s="283"/>
      <c r="H33" s="283"/>
      <c r="I33" s="283"/>
      <c r="J33" s="47"/>
      <c r="K33" s="177"/>
      <c r="L33" s="48"/>
      <c r="M33" s="48"/>
      <c r="N33" s="48"/>
      <c r="O33" s="48"/>
      <c r="P33" s="47"/>
      <c r="Q33" s="177"/>
      <c r="R33" s="48"/>
      <c r="S33" s="48"/>
      <c r="T33" s="48"/>
      <c r="U33" s="48"/>
      <c r="V33" s="47"/>
      <c r="W33" s="173"/>
      <c r="X33" s="206"/>
      <c r="Y33" s="206"/>
      <c r="Z33" s="206"/>
      <c r="AA33" s="48"/>
      <c r="AB33" s="198"/>
      <c r="AC33" s="173"/>
      <c r="AD33" s="48"/>
      <c r="AE33" s="48"/>
      <c r="AF33" s="48"/>
      <c r="AG33" s="48"/>
      <c r="AH33" s="47"/>
      <c r="AI33" s="47"/>
      <c r="AJ33" s="50"/>
    </row>
    <row r="34" spans="1:36">
      <c r="A34" s="47" t="s">
        <v>172</v>
      </c>
      <c r="B34" s="47"/>
      <c r="C34" s="48">
        <v>-24495</v>
      </c>
      <c r="D34" s="40"/>
      <c r="E34" s="177">
        <f>SUM(F34:I34)</f>
        <v>-105318</v>
      </c>
      <c r="F34" s="48">
        <v>-22280</v>
      </c>
      <c r="G34" s="48">
        <v>-27101</v>
      </c>
      <c r="H34" s="48">
        <v>-25488</v>
      </c>
      <c r="I34" s="48">
        <v>-30449</v>
      </c>
      <c r="J34" s="47"/>
      <c r="K34" s="177">
        <f t="shared" ref="K34:K53" si="9">SUM(L34:O34)</f>
        <v>-79592</v>
      </c>
      <c r="L34" s="48">
        <v>-29521</v>
      </c>
      <c r="M34" s="48">
        <v>-17797</v>
      </c>
      <c r="N34" s="48">
        <v>-11609</v>
      </c>
      <c r="O34" s="48">
        <v>-20665</v>
      </c>
      <c r="P34" s="47"/>
      <c r="Q34" s="177">
        <f t="shared" ref="Q34:Q53" si="10">SUM(R34:U34)</f>
        <v>-70009</v>
      </c>
      <c r="R34" s="48">
        <v>-21112</v>
      </c>
      <c r="S34" s="48">
        <v>-18998</v>
      </c>
      <c r="T34" s="48">
        <v>-12702</v>
      </c>
      <c r="U34" s="48">
        <v>-17197</v>
      </c>
      <c r="V34" s="47"/>
      <c r="W34" s="173">
        <f t="shared" ref="W34:W53" si="11">SUM(X34:AA34)</f>
        <v>-77046</v>
      </c>
      <c r="X34" s="206">
        <v>-16460</v>
      </c>
      <c r="Y34" s="206">
        <v>-12325</v>
      </c>
      <c r="Z34" s="206">
        <v>-18026</v>
      </c>
      <c r="AA34" s="48">
        <v>-30235</v>
      </c>
      <c r="AB34" s="198"/>
      <c r="AC34" s="173">
        <f t="shared" ref="AC34:AC53" si="12">SUM(AD34:AG34)</f>
        <v>-42268</v>
      </c>
      <c r="AD34" s="48">
        <v>-13825</v>
      </c>
      <c r="AE34" s="48">
        <v>-8215</v>
      </c>
      <c r="AF34" s="48">
        <v>-11913</v>
      </c>
      <c r="AG34" s="48">
        <v>-8315</v>
      </c>
      <c r="AH34" s="44"/>
      <c r="AI34" s="44"/>
      <c r="AJ34" s="50"/>
    </row>
    <row r="35" spans="1:36">
      <c r="A35" s="47" t="s">
        <v>181</v>
      </c>
      <c r="B35" s="47"/>
      <c r="C35" s="48">
        <v>0</v>
      </c>
      <c r="D35" s="40"/>
      <c r="E35" s="177">
        <f t="shared" ref="E35:E53" si="13">SUM(F35:I35)</f>
        <v>0</v>
      </c>
      <c r="F35" s="48">
        <v>0</v>
      </c>
      <c r="G35" s="48">
        <v>0</v>
      </c>
      <c r="H35" s="48">
        <v>0</v>
      </c>
      <c r="I35" s="48">
        <v>0</v>
      </c>
      <c r="J35" s="47"/>
      <c r="K35" s="177">
        <f t="shared" si="9"/>
        <v>9212</v>
      </c>
      <c r="L35" s="48">
        <v>0</v>
      </c>
      <c r="M35" s="48">
        <v>0</v>
      </c>
      <c r="N35" s="48">
        <v>0</v>
      </c>
      <c r="O35" s="48">
        <v>9212</v>
      </c>
      <c r="P35" s="47"/>
      <c r="Q35" s="177">
        <f t="shared" si="10"/>
        <v>11297</v>
      </c>
      <c r="R35" s="48">
        <v>2058</v>
      </c>
      <c r="S35" s="48">
        <v>3915</v>
      </c>
      <c r="T35" s="48">
        <v>3069</v>
      </c>
      <c r="U35" s="48">
        <v>2255</v>
      </c>
      <c r="V35" s="47"/>
      <c r="W35" s="173">
        <f t="shared" si="11"/>
        <v>17017</v>
      </c>
      <c r="X35" s="206">
        <v>9925</v>
      </c>
      <c r="Y35" s="206">
        <v>7092</v>
      </c>
      <c r="Z35" s="206">
        <v>0</v>
      </c>
      <c r="AA35" s="48">
        <v>0</v>
      </c>
      <c r="AB35" s="198"/>
      <c r="AC35" s="173">
        <f t="shared" si="12"/>
        <v>0</v>
      </c>
      <c r="AD35" s="48">
        <v>0</v>
      </c>
      <c r="AE35" s="48">
        <v>0</v>
      </c>
      <c r="AF35" s="48">
        <v>0</v>
      </c>
      <c r="AG35" s="48">
        <v>0</v>
      </c>
      <c r="AH35" s="44"/>
      <c r="AI35" s="44"/>
      <c r="AJ35" s="50"/>
    </row>
    <row r="36" spans="1:36">
      <c r="A36" s="47" t="s">
        <v>222</v>
      </c>
      <c r="B36" s="47"/>
      <c r="C36" s="48">
        <v>0</v>
      </c>
      <c r="D36" s="40"/>
      <c r="E36" s="177">
        <f t="shared" si="13"/>
        <v>-20535</v>
      </c>
      <c r="F36" s="48">
        <v>-69</v>
      </c>
      <c r="G36" s="48">
        <v>-20466</v>
      </c>
      <c r="H36" s="48">
        <v>0</v>
      </c>
      <c r="I36" s="48">
        <v>0</v>
      </c>
      <c r="J36" s="47"/>
      <c r="K36" s="177">
        <f t="shared" si="9"/>
        <v>0</v>
      </c>
      <c r="L36" s="48">
        <v>0</v>
      </c>
      <c r="M36" s="48">
        <v>0</v>
      </c>
      <c r="N36" s="48">
        <v>0</v>
      </c>
      <c r="O36" s="48">
        <v>0</v>
      </c>
      <c r="P36" s="47"/>
      <c r="Q36" s="177">
        <f t="shared" si="10"/>
        <v>0</v>
      </c>
      <c r="R36" s="48">
        <v>0</v>
      </c>
      <c r="S36" s="48">
        <v>0</v>
      </c>
      <c r="T36" s="48">
        <v>0</v>
      </c>
      <c r="U36" s="48">
        <v>0</v>
      </c>
      <c r="V36" s="47"/>
      <c r="W36" s="177">
        <f t="shared" si="11"/>
        <v>0</v>
      </c>
      <c r="X36" s="48">
        <v>0</v>
      </c>
      <c r="Y36" s="48">
        <v>0</v>
      </c>
      <c r="Z36" s="48">
        <v>0</v>
      </c>
      <c r="AA36" s="48">
        <v>0</v>
      </c>
      <c r="AB36" s="198"/>
      <c r="AC36" s="177">
        <f t="shared" si="12"/>
        <v>0</v>
      </c>
      <c r="AD36" s="48">
        <v>0</v>
      </c>
      <c r="AE36" s="48">
        <v>0</v>
      </c>
      <c r="AF36" s="48">
        <v>0</v>
      </c>
      <c r="AG36" s="48">
        <v>0</v>
      </c>
      <c r="AH36" s="44"/>
      <c r="AI36" s="44"/>
      <c r="AJ36" s="50"/>
    </row>
    <row r="37" spans="1:36">
      <c r="A37" s="47" t="s">
        <v>214</v>
      </c>
      <c r="B37" s="47"/>
      <c r="C37" s="48">
        <v>-2279</v>
      </c>
      <c r="D37" s="40"/>
      <c r="E37" s="177">
        <f t="shared" si="13"/>
        <v>-229275</v>
      </c>
      <c r="F37" s="48">
        <v>0</v>
      </c>
      <c r="G37" s="48">
        <v>0</v>
      </c>
      <c r="H37" s="48">
        <v>-8510</v>
      </c>
      <c r="I37" s="48">
        <v>-220765</v>
      </c>
      <c r="J37" s="47"/>
      <c r="K37" s="177">
        <v>0</v>
      </c>
      <c r="L37" s="48">
        <v>0</v>
      </c>
      <c r="M37" s="48">
        <v>0</v>
      </c>
      <c r="N37" s="48">
        <v>0</v>
      </c>
      <c r="O37" s="48">
        <v>0</v>
      </c>
      <c r="P37" s="47"/>
      <c r="Q37" s="177">
        <f t="shared" ref="Q37" si="14">SUM(R37:U37)</f>
        <v>0</v>
      </c>
      <c r="R37" s="48">
        <v>0</v>
      </c>
      <c r="S37" s="48">
        <v>0</v>
      </c>
      <c r="T37" s="48">
        <v>0</v>
      </c>
      <c r="U37" s="48">
        <v>0</v>
      </c>
      <c r="V37" s="47"/>
      <c r="W37" s="173">
        <f t="shared" si="11"/>
        <v>0</v>
      </c>
      <c r="X37" s="148">
        <v>0</v>
      </c>
      <c r="Y37" s="148">
        <v>0</v>
      </c>
      <c r="Z37" s="148">
        <v>0</v>
      </c>
      <c r="AA37" s="148">
        <v>0</v>
      </c>
      <c r="AB37" s="198"/>
      <c r="AC37" s="173">
        <f t="shared" si="12"/>
        <v>0</v>
      </c>
      <c r="AD37" s="48">
        <v>0</v>
      </c>
      <c r="AE37" s="48">
        <v>0</v>
      </c>
      <c r="AF37" s="48">
        <v>0</v>
      </c>
      <c r="AG37" s="48">
        <v>0</v>
      </c>
      <c r="AH37" s="44"/>
      <c r="AI37" s="44"/>
      <c r="AJ37" s="50"/>
    </row>
    <row r="38" spans="1:36">
      <c r="A38" s="47" t="s">
        <v>215</v>
      </c>
      <c r="B38" s="47"/>
      <c r="C38" s="48">
        <v>0</v>
      </c>
      <c r="D38" s="40"/>
      <c r="E38" s="177">
        <f t="shared" si="13"/>
        <v>-71279</v>
      </c>
      <c r="F38" s="48">
        <v>0</v>
      </c>
      <c r="G38" s="48">
        <v>0</v>
      </c>
      <c r="H38" s="48">
        <v>0</v>
      </c>
      <c r="I38" s="48">
        <v>-71279</v>
      </c>
      <c r="J38" s="47"/>
      <c r="K38" s="177">
        <v>0</v>
      </c>
      <c r="L38" s="48">
        <v>0</v>
      </c>
      <c r="M38" s="48">
        <v>0</v>
      </c>
      <c r="N38" s="48">
        <v>0</v>
      </c>
      <c r="O38" s="48">
        <v>0</v>
      </c>
      <c r="P38" s="47"/>
      <c r="Q38" s="177">
        <v>0</v>
      </c>
      <c r="R38" s="48">
        <v>0</v>
      </c>
      <c r="S38" s="48">
        <v>0</v>
      </c>
      <c r="T38" s="48">
        <v>0</v>
      </c>
      <c r="U38" s="48">
        <v>0</v>
      </c>
      <c r="V38" s="47"/>
      <c r="W38" s="173">
        <f t="shared" si="11"/>
        <v>0</v>
      </c>
      <c r="X38" s="148">
        <v>0</v>
      </c>
      <c r="Y38" s="148">
        <v>0</v>
      </c>
      <c r="Z38" s="148">
        <v>0</v>
      </c>
      <c r="AA38" s="148">
        <v>0</v>
      </c>
      <c r="AB38" s="198"/>
      <c r="AC38" s="173">
        <f t="shared" si="12"/>
        <v>0</v>
      </c>
      <c r="AD38" s="48">
        <v>0</v>
      </c>
      <c r="AE38" s="48">
        <v>0</v>
      </c>
      <c r="AF38" s="48">
        <v>0</v>
      </c>
      <c r="AG38" s="48">
        <v>0</v>
      </c>
      <c r="AH38" s="44"/>
      <c r="AI38" s="44"/>
      <c r="AJ38" s="50"/>
    </row>
    <row r="39" spans="1:36">
      <c r="A39" s="47" t="s">
        <v>190</v>
      </c>
      <c r="B39" s="47"/>
      <c r="C39" s="48">
        <v>0</v>
      </c>
      <c r="D39" s="40"/>
      <c r="E39" s="177">
        <f t="shared" si="13"/>
        <v>0</v>
      </c>
      <c r="F39" s="48">
        <v>0</v>
      </c>
      <c r="G39" s="48">
        <v>0</v>
      </c>
      <c r="H39" s="48">
        <v>0</v>
      </c>
      <c r="I39" s="48">
        <v>0</v>
      </c>
      <c r="J39" s="47"/>
      <c r="K39" s="177">
        <f t="shared" si="9"/>
        <v>-1622394</v>
      </c>
      <c r="L39" s="48">
        <v>0</v>
      </c>
      <c r="M39" s="48">
        <v>-1622394</v>
      </c>
      <c r="N39" s="48">
        <v>0</v>
      </c>
      <c r="O39" s="48">
        <v>0</v>
      </c>
      <c r="P39" s="47"/>
      <c r="Q39" s="177">
        <v>0</v>
      </c>
      <c r="R39" s="48">
        <v>0</v>
      </c>
      <c r="S39" s="48">
        <v>0</v>
      </c>
      <c r="T39" s="48">
        <v>0</v>
      </c>
      <c r="U39" s="48">
        <v>0</v>
      </c>
      <c r="V39" s="47"/>
      <c r="W39" s="173">
        <f t="shared" si="11"/>
        <v>0</v>
      </c>
      <c r="X39" s="148">
        <v>0</v>
      </c>
      <c r="Y39" s="148">
        <v>0</v>
      </c>
      <c r="Z39" s="148">
        <v>0</v>
      </c>
      <c r="AA39" s="148">
        <v>0</v>
      </c>
      <c r="AB39" s="198"/>
      <c r="AC39" s="173">
        <f t="shared" si="12"/>
        <v>0</v>
      </c>
      <c r="AD39" s="48">
        <v>0</v>
      </c>
      <c r="AE39" s="48">
        <v>0</v>
      </c>
      <c r="AF39" s="48">
        <v>0</v>
      </c>
      <c r="AG39" s="48">
        <v>0</v>
      </c>
      <c r="AH39" s="44"/>
      <c r="AI39" s="44"/>
      <c r="AJ39" s="50"/>
    </row>
    <row r="40" spans="1:36">
      <c r="A40" s="47" t="s">
        <v>185</v>
      </c>
      <c r="B40" s="47"/>
      <c r="C40" s="48">
        <v>0</v>
      </c>
      <c r="D40" s="40"/>
      <c r="E40" s="177">
        <f t="shared" si="13"/>
        <v>0</v>
      </c>
      <c r="F40" s="48">
        <v>0</v>
      </c>
      <c r="G40" s="48">
        <v>0</v>
      </c>
      <c r="H40" s="48">
        <v>0</v>
      </c>
      <c r="I40" s="48">
        <v>0</v>
      </c>
      <c r="J40" s="47"/>
      <c r="K40" s="177">
        <f t="shared" si="9"/>
        <v>-315000</v>
      </c>
      <c r="L40" s="48">
        <v>0</v>
      </c>
      <c r="M40" s="48">
        <v>0</v>
      </c>
      <c r="N40" s="48">
        <v>-2802</v>
      </c>
      <c r="O40" s="48">
        <v>-312198</v>
      </c>
      <c r="P40" s="47"/>
      <c r="Q40" s="177">
        <v>0</v>
      </c>
      <c r="R40" s="48">
        <v>0</v>
      </c>
      <c r="S40" s="48">
        <v>0</v>
      </c>
      <c r="T40" s="48">
        <v>0</v>
      </c>
      <c r="U40" s="48">
        <v>0</v>
      </c>
      <c r="V40" s="47"/>
      <c r="W40" s="173">
        <f t="shared" si="11"/>
        <v>0</v>
      </c>
      <c r="X40" s="148">
        <v>0</v>
      </c>
      <c r="Y40" s="148">
        <v>0</v>
      </c>
      <c r="Z40" s="148">
        <v>0</v>
      </c>
      <c r="AA40" s="148">
        <v>0</v>
      </c>
      <c r="AB40" s="198"/>
      <c r="AC40" s="173">
        <f t="shared" si="12"/>
        <v>0</v>
      </c>
      <c r="AD40" s="48">
        <v>0</v>
      </c>
      <c r="AE40" s="48">
        <v>0</v>
      </c>
      <c r="AF40" s="48">
        <v>0</v>
      </c>
      <c r="AG40" s="48">
        <v>0</v>
      </c>
      <c r="AH40" s="44"/>
      <c r="AI40" s="44"/>
      <c r="AJ40" s="50"/>
    </row>
    <row r="41" spans="1:36">
      <c r="A41" s="47" t="s">
        <v>178</v>
      </c>
      <c r="B41" s="47"/>
      <c r="C41" s="48">
        <v>0</v>
      </c>
      <c r="D41" s="40"/>
      <c r="E41" s="177">
        <f t="shared" si="13"/>
        <v>0</v>
      </c>
      <c r="F41" s="48">
        <v>0</v>
      </c>
      <c r="G41" s="48">
        <v>0</v>
      </c>
      <c r="H41" s="48">
        <v>0</v>
      </c>
      <c r="I41" s="48">
        <v>0</v>
      </c>
      <c r="J41" s="47"/>
      <c r="K41" s="177">
        <f t="shared" si="9"/>
        <v>-170107</v>
      </c>
      <c r="L41" s="48">
        <v>0</v>
      </c>
      <c r="M41" s="48">
        <v>0</v>
      </c>
      <c r="N41" s="48">
        <v>0</v>
      </c>
      <c r="O41" s="48">
        <v>-170107</v>
      </c>
      <c r="P41" s="47"/>
      <c r="Q41" s="177">
        <v>0</v>
      </c>
      <c r="R41" s="48">
        <v>0</v>
      </c>
      <c r="S41" s="48">
        <v>0</v>
      </c>
      <c r="T41" s="48">
        <v>0</v>
      </c>
      <c r="U41" s="48">
        <v>0</v>
      </c>
      <c r="V41" s="47"/>
      <c r="W41" s="173">
        <f t="shared" si="11"/>
        <v>0</v>
      </c>
      <c r="X41" s="148">
        <v>0</v>
      </c>
      <c r="Y41" s="148">
        <v>0</v>
      </c>
      <c r="Z41" s="148">
        <v>0</v>
      </c>
      <c r="AA41" s="148">
        <v>0</v>
      </c>
      <c r="AB41" s="198"/>
      <c r="AC41" s="173">
        <f t="shared" si="12"/>
        <v>0</v>
      </c>
      <c r="AD41" s="48">
        <v>0</v>
      </c>
      <c r="AE41" s="48">
        <v>0</v>
      </c>
      <c r="AF41" s="48">
        <v>0</v>
      </c>
      <c r="AG41" s="48">
        <v>0</v>
      </c>
      <c r="AH41" s="44"/>
      <c r="AI41" s="44"/>
      <c r="AJ41" s="50"/>
    </row>
    <row r="42" spans="1:36">
      <c r="A42" s="47" t="s">
        <v>186</v>
      </c>
      <c r="B42" s="47"/>
      <c r="C42" s="48">
        <v>0</v>
      </c>
      <c r="D42" s="40"/>
      <c r="E42" s="177">
        <f t="shared" si="13"/>
        <v>0</v>
      </c>
      <c r="F42" s="48">
        <v>0</v>
      </c>
      <c r="G42" s="48">
        <v>0</v>
      </c>
      <c r="H42" s="48">
        <v>0</v>
      </c>
      <c r="I42" s="48">
        <v>0</v>
      </c>
      <c r="J42" s="47"/>
      <c r="K42" s="177">
        <f t="shared" si="9"/>
        <v>-7289</v>
      </c>
      <c r="L42" s="48">
        <v>0</v>
      </c>
      <c r="M42" s="48">
        <v>0</v>
      </c>
      <c r="N42" s="48">
        <v>0</v>
      </c>
      <c r="O42" s="148">
        <v>-7289</v>
      </c>
      <c r="P42" s="47"/>
      <c r="Q42" s="177">
        <f t="shared" si="10"/>
        <v>-152711</v>
      </c>
      <c r="R42" s="48">
        <v>-152711</v>
      </c>
      <c r="S42" s="48">
        <v>0</v>
      </c>
      <c r="T42" s="48">
        <v>0</v>
      </c>
      <c r="U42" s="48">
        <v>0</v>
      </c>
      <c r="V42" s="47"/>
      <c r="W42" s="173">
        <f t="shared" si="11"/>
        <v>0</v>
      </c>
      <c r="X42" s="148">
        <v>0</v>
      </c>
      <c r="Y42" s="148">
        <v>0</v>
      </c>
      <c r="Z42" s="148">
        <v>0</v>
      </c>
      <c r="AA42" s="148">
        <v>0</v>
      </c>
      <c r="AB42" s="198"/>
      <c r="AC42" s="173">
        <f t="shared" si="12"/>
        <v>0</v>
      </c>
      <c r="AD42" s="48">
        <v>0</v>
      </c>
      <c r="AE42" s="48">
        <v>0</v>
      </c>
      <c r="AF42" s="48">
        <v>0</v>
      </c>
      <c r="AG42" s="48">
        <v>0</v>
      </c>
      <c r="AH42" s="44"/>
      <c r="AI42" s="44"/>
      <c r="AJ42" s="50"/>
    </row>
    <row r="43" spans="1:36">
      <c r="A43" s="47" t="s">
        <v>168</v>
      </c>
      <c r="B43" s="47"/>
      <c r="C43" s="48">
        <v>0</v>
      </c>
      <c r="D43" s="40"/>
      <c r="E43" s="177">
        <f t="shared" si="13"/>
        <v>0</v>
      </c>
      <c r="F43" s="48">
        <v>0</v>
      </c>
      <c r="G43" s="48">
        <v>0</v>
      </c>
      <c r="H43" s="48">
        <v>0</v>
      </c>
      <c r="I43" s="48">
        <v>0</v>
      </c>
      <c r="J43" s="47"/>
      <c r="K43" s="177">
        <f t="shared" si="9"/>
        <v>143</v>
      </c>
      <c r="L43" s="48">
        <v>0</v>
      </c>
      <c r="M43" s="48">
        <v>0</v>
      </c>
      <c r="N43" s="48">
        <v>143</v>
      </c>
      <c r="O43" s="148">
        <v>0</v>
      </c>
      <c r="P43" s="47"/>
      <c r="Q43" s="177">
        <f t="shared" si="10"/>
        <v>-104570</v>
      </c>
      <c r="R43" s="48">
        <v>-104570</v>
      </c>
      <c r="S43" s="48">
        <v>0</v>
      </c>
      <c r="T43" s="48">
        <v>0</v>
      </c>
      <c r="U43" s="48">
        <v>0</v>
      </c>
      <c r="V43" s="47"/>
      <c r="W43" s="173">
        <f t="shared" si="11"/>
        <v>0</v>
      </c>
      <c r="X43" s="148">
        <v>0</v>
      </c>
      <c r="Y43" s="148">
        <v>0</v>
      </c>
      <c r="Z43" s="148">
        <v>0</v>
      </c>
      <c r="AA43" s="148">
        <v>0</v>
      </c>
      <c r="AB43" s="198"/>
      <c r="AC43" s="173">
        <f t="shared" si="12"/>
        <v>0</v>
      </c>
      <c r="AD43" s="48">
        <v>0</v>
      </c>
      <c r="AE43" s="48">
        <v>0</v>
      </c>
      <c r="AF43" s="48">
        <v>0</v>
      </c>
      <c r="AG43" s="48">
        <v>0</v>
      </c>
      <c r="AH43" s="44"/>
      <c r="AI43" s="44"/>
      <c r="AJ43" s="50"/>
    </row>
    <row r="44" spans="1:36">
      <c r="A44" s="47" t="s">
        <v>157</v>
      </c>
      <c r="B44" s="47"/>
      <c r="C44" s="48">
        <v>0</v>
      </c>
      <c r="D44" s="40"/>
      <c r="E44" s="177">
        <f t="shared" si="13"/>
        <v>0</v>
      </c>
      <c r="F44" s="48">
        <v>0</v>
      </c>
      <c r="G44" s="48">
        <v>0</v>
      </c>
      <c r="H44" s="48">
        <v>0</v>
      </c>
      <c r="I44" s="48">
        <v>0</v>
      </c>
      <c r="J44" s="47"/>
      <c r="K44" s="177">
        <f t="shared" si="9"/>
        <v>0</v>
      </c>
      <c r="L44" s="48">
        <v>0</v>
      </c>
      <c r="M44" s="48">
        <v>0</v>
      </c>
      <c r="N44" s="48">
        <v>0</v>
      </c>
      <c r="O44" s="148">
        <v>0</v>
      </c>
      <c r="P44" s="47"/>
      <c r="Q44" s="177">
        <f t="shared" si="10"/>
        <v>-22146</v>
      </c>
      <c r="R44" s="48">
        <v>0</v>
      </c>
      <c r="S44" s="148">
        <v>0</v>
      </c>
      <c r="T44" s="148">
        <v>-22146</v>
      </c>
      <c r="U44" s="148"/>
      <c r="V44" s="47"/>
      <c r="W44" s="173">
        <f t="shared" si="11"/>
        <v>0</v>
      </c>
      <c r="X44" s="148">
        <v>0</v>
      </c>
      <c r="Y44" s="148">
        <v>0</v>
      </c>
      <c r="Z44" s="148">
        <v>0</v>
      </c>
      <c r="AA44" s="148">
        <v>0</v>
      </c>
      <c r="AB44" s="198"/>
      <c r="AC44" s="173">
        <f t="shared" si="12"/>
        <v>0</v>
      </c>
      <c r="AD44" s="48">
        <v>0</v>
      </c>
      <c r="AE44" s="48">
        <v>0</v>
      </c>
      <c r="AF44" s="48">
        <v>0</v>
      </c>
      <c r="AG44" s="48">
        <v>0</v>
      </c>
      <c r="AH44" s="44"/>
      <c r="AI44" s="44"/>
      <c r="AJ44" s="50"/>
    </row>
    <row r="45" spans="1:36">
      <c r="A45" s="47" t="s">
        <v>143</v>
      </c>
      <c r="B45" s="47"/>
      <c r="C45" s="48">
        <v>0</v>
      </c>
      <c r="D45" s="40"/>
      <c r="E45" s="177">
        <f t="shared" si="13"/>
        <v>0</v>
      </c>
      <c r="F45" s="48">
        <v>0</v>
      </c>
      <c r="G45" s="48">
        <v>0</v>
      </c>
      <c r="H45" s="48">
        <v>0</v>
      </c>
      <c r="I45" s="48">
        <v>0</v>
      </c>
      <c r="J45" s="47"/>
      <c r="K45" s="177">
        <f t="shared" si="9"/>
        <v>0</v>
      </c>
      <c r="L45" s="48">
        <v>0</v>
      </c>
      <c r="M45" s="48">
        <v>0</v>
      </c>
      <c r="N45" s="48">
        <v>0</v>
      </c>
      <c r="O45" s="148">
        <v>0</v>
      </c>
      <c r="P45" s="47"/>
      <c r="Q45" s="177">
        <f t="shared" si="10"/>
        <v>-8153</v>
      </c>
      <c r="R45" s="48">
        <v>0</v>
      </c>
      <c r="S45" s="148">
        <v>-409</v>
      </c>
      <c r="T45" s="148">
        <v>-43</v>
      </c>
      <c r="U45" s="148">
        <v>-7701</v>
      </c>
      <c r="V45" s="47"/>
      <c r="W45" s="173">
        <f t="shared" si="11"/>
        <v>-291800</v>
      </c>
      <c r="X45" s="148">
        <v>-32</v>
      </c>
      <c r="Y45" s="148">
        <v>-291768</v>
      </c>
      <c r="Z45" s="148">
        <v>0</v>
      </c>
      <c r="AA45" s="148">
        <v>0</v>
      </c>
      <c r="AB45" s="198"/>
      <c r="AC45" s="173">
        <f t="shared" si="12"/>
        <v>0</v>
      </c>
      <c r="AD45" s="148">
        <v>0</v>
      </c>
      <c r="AE45" s="148">
        <v>0</v>
      </c>
      <c r="AF45" s="148">
        <v>0</v>
      </c>
      <c r="AG45" s="148">
        <v>0</v>
      </c>
      <c r="AH45" s="44"/>
      <c r="AI45" s="44"/>
      <c r="AJ45" s="50"/>
    </row>
    <row r="46" spans="1:36">
      <c r="A46" s="47" t="s">
        <v>144</v>
      </c>
      <c r="B46" s="47"/>
      <c r="C46" s="48">
        <v>0</v>
      </c>
      <c r="D46" s="40"/>
      <c r="E46" s="177">
        <f t="shared" si="13"/>
        <v>0</v>
      </c>
      <c r="F46" s="48">
        <v>0</v>
      </c>
      <c r="G46" s="48">
        <v>0</v>
      </c>
      <c r="H46" s="48">
        <v>0</v>
      </c>
      <c r="I46" s="48">
        <v>0</v>
      </c>
      <c r="J46" s="47"/>
      <c r="K46" s="177">
        <f t="shared" si="9"/>
        <v>0</v>
      </c>
      <c r="L46" s="48">
        <v>0</v>
      </c>
      <c r="M46" s="48">
        <v>0</v>
      </c>
      <c r="N46" s="48">
        <v>0</v>
      </c>
      <c r="O46" s="148">
        <v>0</v>
      </c>
      <c r="P46" s="47"/>
      <c r="Q46" s="177">
        <f t="shared" si="10"/>
        <v>-3464</v>
      </c>
      <c r="R46" s="48">
        <v>0</v>
      </c>
      <c r="S46" s="148">
        <v>-3376</v>
      </c>
      <c r="T46" s="148">
        <v>0</v>
      </c>
      <c r="U46" s="148">
        <v>-88</v>
      </c>
      <c r="V46" s="47"/>
      <c r="W46" s="173">
        <f t="shared" si="11"/>
        <v>-35180</v>
      </c>
      <c r="X46" s="148">
        <v>0</v>
      </c>
      <c r="Y46" s="148">
        <v>-35180</v>
      </c>
      <c r="Z46" s="148">
        <v>0</v>
      </c>
      <c r="AA46" s="148">
        <v>0</v>
      </c>
      <c r="AB46" s="198"/>
      <c r="AC46" s="173">
        <f t="shared" si="12"/>
        <v>0</v>
      </c>
      <c r="AD46" s="148">
        <v>0</v>
      </c>
      <c r="AE46" s="148">
        <v>0</v>
      </c>
      <c r="AF46" s="148">
        <v>0</v>
      </c>
      <c r="AG46" s="148">
        <v>0</v>
      </c>
      <c r="AH46" s="44"/>
      <c r="AI46" s="44"/>
      <c r="AJ46" s="50"/>
    </row>
    <row r="47" spans="1:36">
      <c r="A47" s="47" t="s">
        <v>182</v>
      </c>
      <c r="B47" s="47"/>
      <c r="C47" s="48">
        <v>0</v>
      </c>
      <c r="D47" s="40"/>
      <c r="E47" s="177">
        <f t="shared" si="13"/>
        <v>0</v>
      </c>
      <c r="F47" s="48">
        <v>0</v>
      </c>
      <c r="G47" s="48">
        <v>0</v>
      </c>
      <c r="H47" s="48">
        <v>0</v>
      </c>
      <c r="I47" s="48">
        <v>0</v>
      </c>
      <c r="J47" s="47"/>
      <c r="K47" s="177">
        <f t="shared" si="9"/>
        <v>0</v>
      </c>
      <c r="L47" s="48">
        <v>0</v>
      </c>
      <c r="M47" s="48">
        <v>0</v>
      </c>
      <c r="N47" s="48">
        <v>0</v>
      </c>
      <c r="O47" s="148">
        <v>0</v>
      </c>
      <c r="P47" s="47"/>
      <c r="Q47" s="177">
        <f t="shared" si="10"/>
        <v>0</v>
      </c>
      <c r="R47" s="48">
        <v>0</v>
      </c>
      <c r="S47" s="148">
        <v>0</v>
      </c>
      <c r="T47" s="148">
        <v>0</v>
      </c>
      <c r="U47" s="148">
        <v>0</v>
      </c>
      <c r="V47" s="47"/>
      <c r="W47" s="173">
        <f t="shared" si="11"/>
        <v>0</v>
      </c>
      <c r="X47" s="148">
        <v>0</v>
      </c>
      <c r="Y47" s="148">
        <v>0</v>
      </c>
      <c r="Z47" s="148">
        <v>0</v>
      </c>
      <c r="AA47" s="148">
        <v>0</v>
      </c>
      <c r="AB47" s="198"/>
      <c r="AC47" s="173">
        <f t="shared" si="12"/>
        <v>-1076886</v>
      </c>
      <c r="AD47" s="148">
        <v>785</v>
      </c>
      <c r="AE47" s="148">
        <v>-1077671</v>
      </c>
      <c r="AF47" s="148">
        <v>0</v>
      </c>
      <c r="AG47" s="148">
        <v>0</v>
      </c>
      <c r="AH47" s="44"/>
      <c r="AI47" s="44"/>
      <c r="AJ47" s="50"/>
    </row>
    <row r="48" spans="1:36">
      <c r="A48" s="47" t="s">
        <v>110</v>
      </c>
      <c r="B48" s="47"/>
      <c r="C48" s="48">
        <v>0</v>
      </c>
      <c r="D48" s="40"/>
      <c r="E48" s="177">
        <f t="shared" si="13"/>
        <v>0</v>
      </c>
      <c r="F48" s="48">
        <v>0</v>
      </c>
      <c r="G48" s="48">
        <v>0</v>
      </c>
      <c r="H48" s="48">
        <v>0</v>
      </c>
      <c r="I48" s="48">
        <v>0</v>
      </c>
      <c r="J48" s="47"/>
      <c r="K48" s="177">
        <f t="shared" si="9"/>
        <v>0</v>
      </c>
      <c r="L48" s="48">
        <v>0</v>
      </c>
      <c r="M48" s="48">
        <v>0</v>
      </c>
      <c r="N48" s="48">
        <v>0</v>
      </c>
      <c r="O48" s="48">
        <v>0</v>
      </c>
      <c r="P48" s="47"/>
      <c r="Q48" s="177">
        <f t="shared" si="10"/>
        <v>0</v>
      </c>
      <c r="R48" s="48">
        <v>0</v>
      </c>
      <c r="S48" s="48">
        <v>0</v>
      </c>
      <c r="T48" s="48">
        <v>0</v>
      </c>
      <c r="U48" s="48">
        <v>0</v>
      </c>
      <c r="V48" s="47"/>
      <c r="W48" s="173">
        <f t="shared" si="11"/>
        <v>0</v>
      </c>
      <c r="X48" s="48">
        <v>0</v>
      </c>
      <c r="Y48" s="48">
        <v>0</v>
      </c>
      <c r="Z48" s="48">
        <v>0</v>
      </c>
      <c r="AA48" s="48">
        <v>0</v>
      </c>
      <c r="AB48" s="198"/>
      <c r="AC48" s="173">
        <f t="shared" si="12"/>
        <v>-30588</v>
      </c>
      <c r="AD48" s="48">
        <v>0</v>
      </c>
      <c r="AE48" s="48">
        <v>0</v>
      </c>
      <c r="AF48" s="48">
        <v>0</v>
      </c>
      <c r="AG48" s="48">
        <v>-30588</v>
      </c>
      <c r="AH48" s="44"/>
      <c r="AI48" s="44"/>
      <c r="AJ48" s="50"/>
    </row>
    <row r="49" spans="1:36">
      <c r="A49" s="47" t="s">
        <v>136</v>
      </c>
      <c r="B49" s="47"/>
      <c r="C49" s="48">
        <v>0</v>
      </c>
      <c r="D49" s="40"/>
      <c r="E49" s="177">
        <f t="shared" si="13"/>
        <v>0</v>
      </c>
      <c r="F49" s="48">
        <v>0</v>
      </c>
      <c r="G49" s="48">
        <v>0</v>
      </c>
      <c r="H49" s="48">
        <v>0</v>
      </c>
      <c r="I49" s="48">
        <v>0</v>
      </c>
      <c r="J49" s="47"/>
      <c r="K49" s="177">
        <f t="shared" si="9"/>
        <v>0</v>
      </c>
      <c r="L49" s="48">
        <v>0</v>
      </c>
      <c r="M49" s="48">
        <v>0</v>
      </c>
      <c r="N49" s="48">
        <v>0</v>
      </c>
      <c r="O49" s="48">
        <v>0</v>
      </c>
      <c r="P49" s="47"/>
      <c r="Q49" s="177">
        <f t="shared" si="10"/>
        <v>0</v>
      </c>
      <c r="R49" s="48"/>
      <c r="S49" s="48">
        <v>0</v>
      </c>
      <c r="T49" s="48">
        <v>0</v>
      </c>
      <c r="U49" s="48">
        <v>0</v>
      </c>
      <c r="V49" s="47"/>
      <c r="W49" s="173">
        <f t="shared" si="11"/>
        <v>-222</v>
      </c>
      <c r="X49" s="206">
        <v>0</v>
      </c>
      <c r="Y49" s="206">
        <v>0</v>
      </c>
      <c r="Z49" s="206">
        <v>-222</v>
      </c>
      <c r="AA49" s="48">
        <v>0</v>
      </c>
      <c r="AB49" s="198"/>
      <c r="AC49" s="173">
        <f t="shared" si="12"/>
        <v>0</v>
      </c>
      <c r="AD49" s="48">
        <v>0</v>
      </c>
      <c r="AE49" s="48">
        <v>0</v>
      </c>
      <c r="AF49" s="48">
        <v>0</v>
      </c>
      <c r="AG49" s="48">
        <v>0</v>
      </c>
      <c r="AH49" s="44"/>
      <c r="AI49" s="44"/>
      <c r="AJ49" s="50"/>
    </row>
    <row r="50" spans="1:36">
      <c r="A50" s="47" t="s">
        <v>99</v>
      </c>
      <c r="B50" s="47"/>
      <c r="C50" s="48">
        <v>0</v>
      </c>
      <c r="D50" s="40"/>
      <c r="E50" s="177">
        <f t="shared" si="13"/>
        <v>0</v>
      </c>
      <c r="F50" s="48">
        <v>0</v>
      </c>
      <c r="G50" s="48">
        <v>0</v>
      </c>
      <c r="H50" s="48">
        <v>0</v>
      </c>
      <c r="I50" s="48">
        <v>0</v>
      </c>
      <c r="J50" s="47"/>
      <c r="K50" s="177">
        <f t="shared" si="9"/>
        <v>0</v>
      </c>
      <c r="L50" s="48">
        <v>0</v>
      </c>
      <c r="M50" s="48">
        <v>0</v>
      </c>
      <c r="N50" s="48">
        <v>0</v>
      </c>
      <c r="O50" s="48">
        <v>0</v>
      </c>
      <c r="P50" s="47"/>
      <c r="Q50" s="177">
        <f t="shared" si="10"/>
        <v>-2027</v>
      </c>
      <c r="R50" s="48">
        <v>0</v>
      </c>
      <c r="S50" s="48">
        <v>0</v>
      </c>
      <c r="T50" s="48">
        <v>0</v>
      </c>
      <c r="U50" s="48">
        <v>-2027</v>
      </c>
      <c r="V50" s="47"/>
      <c r="W50" s="173">
        <f t="shared" si="11"/>
        <v>0</v>
      </c>
      <c r="X50" s="48">
        <v>0</v>
      </c>
      <c r="Y50" s="48">
        <v>0</v>
      </c>
      <c r="Z50" s="48">
        <v>0</v>
      </c>
      <c r="AA50" s="48">
        <v>0</v>
      </c>
      <c r="AB50" s="198"/>
      <c r="AC50" s="173">
        <f t="shared" si="12"/>
        <v>0</v>
      </c>
      <c r="AD50" s="48">
        <v>0</v>
      </c>
      <c r="AE50" s="48">
        <v>0</v>
      </c>
      <c r="AF50" s="48">
        <v>0</v>
      </c>
      <c r="AG50" s="48">
        <v>0</v>
      </c>
      <c r="AH50" s="44"/>
      <c r="AI50" s="44"/>
      <c r="AJ50" s="50"/>
    </row>
    <row r="51" spans="1:36">
      <c r="A51" s="47" t="s">
        <v>65</v>
      </c>
      <c r="B51" s="47"/>
      <c r="C51" s="48">
        <v>0</v>
      </c>
      <c r="D51" s="40"/>
      <c r="E51" s="177">
        <f t="shared" si="13"/>
        <v>0</v>
      </c>
      <c r="F51" s="48">
        <v>0</v>
      </c>
      <c r="G51" s="48">
        <v>0</v>
      </c>
      <c r="H51" s="48">
        <v>0</v>
      </c>
      <c r="I51" s="48">
        <v>0</v>
      </c>
      <c r="J51" s="47"/>
      <c r="K51" s="177">
        <f t="shared" si="9"/>
        <v>0</v>
      </c>
      <c r="L51" s="48">
        <v>0</v>
      </c>
      <c r="M51" s="48">
        <v>0</v>
      </c>
      <c r="N51" s="48">
        <v>0</v>
      </c>
      <c r="O51" s="148">
        <v>0</v>
      </c>
      <c r="P51" s="47"/>
      <c r="Q51" s="177">
        <f>SUM(R51:U51)</f>
        <v>0</v>
      </c>
      <c r="R51" s="48">
        <v>0</v>
      </c>
      <c r="S51" s="148">
        <v>0</v>
      </c>
      <c r="T51" s="148">
        <v>0</v>
      </c>
      <c r="U51" s="148">
        <v>0</v>
      </c>
      <c r="V51" s="47"/>
      <c r="W51" s="173">
        <f>SUM(X51:AA51)</f>
        <v>0</v>
      </c>
      <c r="X51" s="148">
        <v>0</v>
      </c>
      <c r="Y51" s="148">
        <v>0</v>
      </c>
      <c r="Z51" s="148">
        <v>0</v>
      </c>
      <c r="AA51" s="148">
        <v>0</v>
      </c>
      <c r="AB51" s="198"/>
      <c r="AC51" s="173">
        <f>SUM(AD51:AG51)</f>
        <v>-192</v>
      </c>
      <c r="AD51" s="148">
        <v>0</v>
      </c>
      <c r="AE51" s="148">
        <v>0</v>
      </c>
      <c r="AF51" s="148">
        <v>-192</v>
      </c>
      <c r="AG51" s="148">
        <v>0</v>
      </c>
      <c r="AH51" s="44"/>
      <c r="AI51" s="44"/>
      <c r="AJ51" s="50"/>
    </row>
    <row r="52" spans="1:36">
      <c r="A52" s="47" t="s">
        <v>59</v>
      </c>
      <c r="B52" s="47"/>
      <c r="C52" s="48">
        <v>0</v>
      </c>
      <c r="D52" s="40"/>
      <c r="E52" s="177">
        <f t="shared" si="13"/>
        <v>0</v>
      </c>
      <c r="F52" s="48">
        <v>0</v>
      </c>
      <c r="G52" s="48">
        <v>0</v>
      </c>
      <c r="H52" s="48">
        <v>0</v>
      </c>
      <c r="I52" s="48">
        <v>0</v>
      </c>
      <c r="J52" s="47"/>
      <c r="K52" s="177">
        <f t="shared" si="9"/>
        <v>0</v>
      </c>
      <c r="L52" s="48">
        <v>0</v>
      </c>
      <c r="M52" s="48">
        <v>0</v>
      </c>
      <c r="N52" s="48">
        <v>0</v>
      </c>
      <c r="O52" s="48">
        <v>0</v>
      </c>
      <c r="P52" s="47"/>
      <c r="Q52" s="177">
        <f t="shared" si="10"/>
        <v>0</v>
      </c>
      <c r="R52" s="48">
        <v>0</v>
      </c>
      <c r="S52" s="48">
        <v>0</v>
      </c>
      <c r="T52" s="48">
        <v>0</v>
      </c>
      <c r="U52" s="48">
        <v>0</v>
      </c>
      <c r="V52" s="47"/>
      <c r="W52" s="173">
        <f t="shared" si="11"/>
        <v>-590</v>
      </c>
      <c r="X52" s="206">
        <v>0</v>
      </c>
      <c r="Y52" s="206">
        <v>-147</v>
      </c>
      <c r="Z52" s="206">
        <v>-221</v>
      </c>
      <c r="AA52" s="48">
        <v>-222</v>
      </c>
      <c r="AB52" s="198"/>
      <c r="AC52" s="173">
        <f t="shared" si="12"/>
        <v>-887</v>
      </c>
      <c r="AD52" s="48">
        <v>-222</v>
      </c>
      <c r="AE52" s="48">
        <v>-222</v>
      </c>
      <c r="AF52" s="48">
        <v>-221</v>
      </c>
      <c r="AG52" s="48">
        <v>-222</v>
      </c>
      <c r="AH52" s="47"/>
      <c r="AI52" s="47"/>
      <c r="AJ52" s="50"/>
    </row>
    <row r="53" spans="1:36">
      <c r="A53" s="47" t="s">
        <v>100</v>
      </c>
      <c r="B53" s="47"/>
      <c r="C53" s="23">
        <v>-1004</v>
      </c>
      <c r="D53" s="40"/>
      <c r="E53" s="177">
        <f t="shared" si="13"/>
        <v>-18034</v>
      </c>
      <c r="F53" s="23">
        <v>-6855</v>
      </c>
      <c r="G53" s="23">
        <v>-3118</v>
      </c>
      <c r="H53" s="23">
        <v>-3855</v>
      </c>
      <c r="I53" s="23">
        <v>-4206</v>
      </c>
      <c r="J53" s="47"/>
      <c r="K53" s="177">
        <f t="shared" si="9"/>
        <v>-5937</v>
      </c>
      <c r="L53" s="23">
        <v>-2924</v>
      </c>
      <c r="M53" s="23">
        <v>-2450</v>
      </c>
      <c r="N53" s="23">
        <v>-440</v>
      </c>
      <c r="O53" s="23">
        <v>-123</v>
      </c>
      <c r="P53" s="47"/>
      <c r="Q53" s="177">
        <f t="shared" si="10"/>
        <v>-9393</v>
      </c>
      <c r="R53" s="23">
        <v>-3269</v>
      </c>
      <c r="S53" s="23">
        <v>-2444</v>
      </c>
      <c r="T53" s="23">
        <v>-2754</v>
      </c>
      <c r="U53" s="23">
        <v>-926</v>
      </c>
      <c r="V53" s="47"/>
      <c r="W53" s="173">
        <f t="shared" si="11"/>
        <v>-10574</v>
      </c>
      <c r="X53" s="208">
        <v>-1659</v>
      </c>
      <c r="Y53" s="208">
        <v>-482</v>
      </c>
      <c r="Z53" s="208">
        <v>-1059</v>
      </c>
      <c r="AA53" s="23">
        <v>-7374</v>
      </c>
      <c r="AB53" s="47"/>
      <c r="AC53" s="173">
        <f t="shared" si="12"/>
        <v>-2547</v>
      </c>
      <c r="AD53" s="23">
        <v>0</v>
      </c>
      <c r="AE53" s="23">
        <v>-1573</v>
      </c>
      <c r="AF53" s="23">
        <v>526</v>
      </c>
      <c r="AG53" s="23">
        <v>-1500</v>
      </c>
      <c r="AH53" s="47"/>
      <c r="AI53" s="47"/>
      <c r="AJ53" s="50"/>
    </row>
    <row r="54" spans="1:36">
      <c r="A54" s="43" t="s">
        <v>173</v>
      </c>
      <c r="B54" s="43"/>
      <c r="C54" s="135">
        <f>SUM(C34:C53)</f>
        <v>-27778</v>
      </c>
      <c r="D54" s="325"/>
      <c r="E54" s="178">
        <f>SUM(E34:E53)</f>
        <v>-444441</v>
      </c>
      <c r="F54" s="135">
        <f>SUM(F34:F53)</f>
        <v>-29204</v>
      </c>
      <c r="G54" s="135">
        <f>SUM(G34:G53)</f>
        <v>-50685</v>
      </c>
      <c r="H54" s="135">
        <f>SUM(H34:H53)</f>
        <v>-37853</v>
      </c>
      <c r="I54" s="135">
        <f>SUM(I34:I53)</f>
        <v>-326699</v>
      </c>
      <c r="J54" s="43"/>
      <c r="K54" s="178">
        <f>SUM(K34:K53)</f>
        <v>-2190964</v>
      </c>
      <c r="L54" s="135">
        <f>SUM(L34:L53)</f>
        <v>-32445</v>
      </c>
      <c r="M54" s="135">
        <f>SUM(M34:M53)</f>
        <v>-1642641</v>
      </c>
      <c r="N54" s="135">
        <f>SUM(N34:N53)</f>
        <v>-14708</v>
      </c>
      <c r="O54" s="135">
        <f>SUM(O34:O53)</f>
        <v>-501170</v>
      </c>
      <c r="P54" s="43"/>
      <c r="Q54" s="178">
        <f>SUM(Q34:Q53)</f>
        <v>-361176</v>
      </c>
      <c r="R54" s="135">
        <f>SUM(R34:R53)</f>
        <v>-279604</v>
      </c>
      <c r="S54" s="135">
        <f>SUM(S34:S53)</f>
        <v>-21312</v>
      </c>
      <c r="T54" s="135">
        <f>SUM(T34:T53)</f>
        <v>-34576</v>
      </c>
      <c r="U54" s="135">
        <f>SUM(U34:U53)</f>
        <v>-25684</v>
      </c>
      <c r="V54" s="43"/>
      <c r="W54" s="174">
        <f>SUM(W34:W53)</f>
        <v>-398395</v>
      </c>
      <c r="X54" s="209">
        <f>SUM(X34:X53)</f>
        <v>-8226</v>
      </c>
      <c r="Y54" s="209">
        <f>SUM(Y34:Y53)</f>
        <v>-332810</v>
      </c>
      <c r="Z54" s="209">
        <f>SUM(Z34:Z53)</f>
        <v>-19528</v>
      </c>
      <c r="AA54" s="135">
        <f>SUM(AA34:AA53)</f>
        <v>-37831</v>
      </c>
      <c r="AB54" s="43"/>
      <c r="AC54" s="174">
        <f>SUM(AC34:AC53)</f>
        <v>-1153368</v>
      </c>
      <c r="AD54" s="135">
        <f>SUM(AD34:AD53)</f>
        <v>-13262</v>
      </c>
      <c r="AE54" s="135">
        <f>SUM(AE34:AE53)</f>
        <v>-1087681</v>
      </c>
      <c r="AF54" s="135">
        <f>SUM(AF34:AF53)</f>
        <v>-11800</v>
      </c>
      <c r="AG54" s="135">
        <f>SUM(AG34:AG53)</f>
        <v>-40625</v>
      </c>
      <c r="AH54" s="43"/>
      <c r="AI54" s="43"/>
      <c r="AJ54" s="51"/>
    </row>
    <row r="55" spans="1:36">
      <c r="A55" s="43"/>
      <c r="B55" s="43"/>
      <c r="C55" s="48"/>
      <c r="D55" s="40"/>
      <c r="E55" s="177"/>
      <c r="F55" s="48"/>
      <c r="G55" s="48"/>
      <c r="H55" s="48"/>
      <c r="I55" s="48"/>
      <c r="J55" s="43"/>
      <c r="K55" s="177"/>
      <c r="L55" s="48"/>
      <c r="M55" s="48"/>
      <c r="N55" s="48"/>
      <c r="O55" s="48"/>
      <c r="P55" s="43"/>
      <c r="Q55" s="177"/>
      <c r="R55" s="48"/>
      <c r="S55" s="48"/>
      <c r="T55" s="48"/>
      <c r="U55" s="48"/>
      <c r="V55" s="43"/>
      <c r="W55" s="173"/>
      <c r="X55" s="206"/>
      <c r="Y55" s="206"/>
      <c r="Z55" s="206"/>
      <c r="AA55" s="48"/>
      <c r="AB55" s="43"/>
      <c r="AC55" s="173"/>
      <c r="AD55" s="48"/>
      <c r="AE55" s="48"/>
      <c r="AF55" s="48"/>
      <c r="AG55" s="48"/>
      <c r="AH55" s="43"/>
      <c r="AI55" s="43"/>
      <c r="AJ55" s="50"/>
    </row>
    <row r="56" spans="1:36">
      <c r="A56" s="43" t="s">
        <v>60</v>
      </c>
      <c r="B56" s="47"/>
      <c r="C56" s="48"/>
      <c r="D56" s="40"/>
      <c r="E56" s="177"/>
      <c r="F56" s="48"/>
      <c r="G56" s="48"/>
      <c r="H56" s="48"/>
      <c r="I56" s="48"/>
      <c r="J56" s="47"/>
      <c r="K56" s="177"/>
      <c r="L56" s="48"/>
      <c r="M56" s="48"/>
      <c r="N56" s="48"/>
      <c r="O56" s="48"/>
      <c r="P56" s="47"/>
      <c r="Q56" s="177"/>
      <c r="R56" s="48"/>
      <c r="S56" s="48"/>
      <c r="T56" s="48"/>
      <c r="U56" s="48"/>
      <c r="V56" s="47"/>
      <c r="W56" s="173"/>
      <c r="X56" s="206"/>
      <c r="Y56" s="206"/>
      <c r="Z56" s="206"/>
      <c r="AA56" s="48"/>
      <c r="AB56" s="47"/>
      <c r="AC56" s="173"/>
      <c r="AD56" s="48"/>
      <c r="AE56" s="48"/>
      <c r="AF56" s="48"/>
      <c r="AG56" s="48"/>
      <c r="AH56" s="47"/>
      <c r="AI56" s="47"/>
      <c r="AJ56" s="50"/>
    </row>
    <row r="57" spans="1:36">
      <c r="A57" s="47" t="s">
        <v>167</v>
      </c>
      <c r="B57" s="47"/>
      <c r="C57" s="48">
        <v>0</v>
      </c>
      <c r="D57" s="40"/>
      <c r="E57" s="177">
        <f>SUM(F57:I57)</f>
        <v>0</v>
      </c>
      <c r="F57" s="48">
        <v>0</v>
      </c>
      <c r="G57" s="48">
        <v>0</v>
      </c>
      <c r="H57" s="48">
        <v>0</v>
      </c>
      <c r="I57" s="48">
        <v>0</v>
      </c>
      <c r="J57" s="47"/>
      <c r="K57" s="177">
        <f t="shared" ref="K57:K68" si="15">SUM(L57:O57)</f>
        <v>1534</v>
      </c>
      <c r="L57" s="48">
        <v>-52</v>
      </c>
      <c r="M57" s="48">
        <v>1044</v>
      </c>
      <c r="N57" s="48">
        <v>537</v>
      </c>
      <c r="O57" s="48">
        <v>5</v>
      </c>
      <c r="P57" s="47"/>
      <c r="Q57" s="177">
        <f t="shared" ref="Q57:Q68" si="16">SUM(R57:U57)</f>
        <v>230</v>
      </c>
      <c r="R57" s="48">
        <v>-27</v>
      </c>
      <c r="S57" s="48">
        <v>217</v>
      </c>
      <c r="T57" s="48">
        <v>256</v>
      </c>
      <c r="U57" s="48">
        <v>-216</v>
      </c>
      <c r="V57" s="47"/>
      <c r="W57" s="173">
        <f t="shared" ref="W57:W68" si="17">SUM(X57:AA57)</f>
        <v>1675</v>
      </c>
      <c r="X57" s="206">
        <v>64</v>
      </c>
      <c r="Y57" s="206">
        <v>-16</v>
      </c>
      <c r="Z57" s="206">
        <v>1232</v>
      </c>
      <c r="AA57" s="48">
        <v>395</v>
      </c>
      <c r="AB57" s="47"/>
      <c r="AC57" s="173">
        <f t="shared" ref="AC57:AC68" si="18">SUM(AD57:AG57)</f>
        <v>1844</v>
      </c>
      <c r="AD57" s="48">
        <v>169</v>
      </c>
      <c r="AE57" s="48">
        <v>594</v>
      </c>
      <c r="AF57" s="48">
        <v>1008</v>
      </c>
      <c r="AG57" s="48">
        <v>73</v>
      </c>
      <c r="AH57" s="47"/>
      <c r="AI57" s="47"/>
      <c r="AJ57" s="50"/>
    </row>
    <row r="58" spans="1:36" s="39" customFormat="1">
      <c r="A58" s="47" t="s">
        <v>198</v>
      </c>
      <c r="B58" s="47"/>
      <c r="C58" s="48">
        <v>0</v>
      </c>
      <c r="D58" s="40"/>
      <c r="E58" s="177">
        <f t="shared" ref="E58:E68" si="19">SUM(F58:I58)</f>
        <v>1000000</v>
      </c>
      <c r="F58" s="48">
        <v>1000000</v>
      </c>
      <c r="G58" s="48">
        <v>0</v>
      </c>
      <c r="H58" s="48">
        <v>0</v>
      </c>
      <c r="I58" s="48">
        <v>0</v>
      </c>
      <c r="J58" s="47"/>
      <c r="K58" s="177">
        <f>SUM(L58:O58)</f>
        <v>256875</v>
      </c>
      <c r="L58" s="48">
        <v>0</v>
      </c>
      <c r="M58" s="48">
        <v>0</v>
      </c>
      <c r="N58" s="48">
        <v>256875</v>
      </c>
      <c r="O58" s="48">
        <v>0</v>
      </c>
      <c r="P58" s="47"/>
      <c r="Q58" s="177">
        <f>SUM(R58:U58)</f>
        <v>600000</v>
      </c>
      <c r="R58" s="48">
        <v>600000</v>
      </c>
      <c r="S58" s="48">
        <v>0</v>
      </c>
      <c r="T58" s="48">
        <v>0</v>
      </c>
      <c r="U58" s="48">
        <v>0</v>
      </c>
      <c r="V58" s="47"/>
      <c r="W58" s="173">
        <f>SUM(X58:AA58)</f>
        <v>800000</v>
      </c>
      <c r="X58" s="206">
        <v>0</v>
      </c>
      <c r="Y58" s="206">
        <v>800000</v>
      </c>
      <c r="Z58" s="206">
        <v>0</v>
      </c>
      <c r="AA58" s="48">
        <v>0</v>
      </c>
      <c r="AB58" s="47"/>
      <c r="AC58" s="173">
        <f>SUM(AD58:AG58)</f>
        <v>800000</v>
      </c>
      <c r="AD58" s="48">
        <v>0</v>
      </c>
      <c r="AE58" s="48">
        <v>800000</v>
      </c>
      <c r="AF58" s="48">
        <v>0</v>
      </c>
      <c r="AG58" s="48">
        <v>0</v>
      </c>
      <c r="AH58" s="47"/>
      <c r="AI58" s="47"/>
      <c r="AJ58" s="52"/>
    </row>
    <row r="59" spans="1:36" s="39" customFormat="1">
      <c r="A59" s="47" t="s">
        <v>191</v>
      </c>
      <c r="B59" s="47"/>
      <c r="C59" s="48">
        <v>0</v>
      </c>
      <c r="D59" s="40"/>
      <c r="E59" s="177">
        <f t="shared" si="19"/>
        <v>200000</v>
      </c>
      <c r="F59" s="48">
        <v>0</v>
      </c>
      <c r="G59" s="48">
        <v>0</v>
      </c>
      <c r="H59" s="48">
        <v>0</v>
      </c>
      <c r="I59" s="48">
        <v>200000</v>
      </c>
      <c r="J59" s="47"/>
      <c r="K59" s="177">
        <f>SUM(L59:O59)</f>
        <v>225000</v>
      </c>
      <c r="L59" s="48">
        <v>0</v>
      </c>
      <c r="M59" s="48">
        <v>225000</v>
      </c>
      <c r="N59" s="48">
        <v>0</v>
      </c>
      <c r="O59" s="48">
        <v>0</v>
      </c>
      <c r="P59" s="47"/>
      <c r="Q59" s="177">
        <f>SUM(R59:U59)</f>
        <v>0</v>
      </c>
      <c r="R59" s="48"/>
      <c r="S59" s="48"/>
      <c r="T59" s="48"/>
      <c r="U59" s="48"/>
      <c r="V59" s="47"/>
      <c r="W59" s="173">
        <v>0</v>
      </c>
      <c r="X59" s="206">
        <v>0</v>
      </c>
      <c r="Y59" s="206">
        <v>0</v>
      </c>
      <c r="Z59" s="206">
        <v>0</v>
      </c>
      <c r="AA59" s="206">
        <v>0</v>
      </c>
      <c r="AB59" s="47"/>
      <c r="AC59" s="173">
        <f t="shared" ref="AC59" si="20">SUM(AD59:AG59)</f>
        <v>0</v>
      </c>
      <c r="AD59" s="48">
        <v>0</v>
      </c>
      <c r="AE59" s="48">
        <v>0</v>
      </c>
      <c r="AF59" s="48">
        <v>0</v>
      </c>
      <c r="AG59" s="48">
        <v>0</v>
      </c>
      <c r="AH59" s="47"/>
      <c r="AI59" s="47"/>
      <c r="AJ59" s="52"/>
    </row>
    <row r="60" spans="1:36" s="293" customFormat="1" ht="24">
      <c r="A60" s="54" t="s">
        <v>216</v>
      </c>
      <c r="B60" s="205"/>
      <c r="C60" s="288">
        <v>18127</v>
      </c>
      <c r="D60" s="326"/>
      <c r="E60" s="177">
        <f t="shared" si="19"/>
        <v>75935</v>
      </c>
      <c r="F60" s="288">
        <v>9871</v>
      </c>
      <c r="G60" s="288">
        <v>36442</v>
      </c>
      <c r="H60" s="288">
        <v>7797</v>
      </c>
      <c r="I60" s="288">
        <v>21825</v>
      </c>
      <c r="J60" s="205"/>
      <c r="K60" s="289">
        <f t="shared" si="15"/>
        <v>35593</v>
      </c>
      <c r="L60" s="288">
        <v>8925</v>
      </c>
      <c r="M60" s="288">
        <v>15967</v>
      </c>
      <c r="N60" s="288">
        <v>5391</v>
      </c>
      <c r="O60" s="288">
        <v>5310</v>
      </c>
      <c r="P60" s="205"/>
      <c r="Q60" s="289">
        <f t="shared" si="16"/>
        <v>20097</v>
      </c>
      <c r="R60" s="288">
        <v>8269</v>
      </c>
      <c r="S60" s="288">
        <v>3840</v>
      </c>
      <c r="T60" s="288">
        <v>2736</v>
      </c>
      <c r="U60" s="288">
        <v>5252</v>
      </c>
      <c r="V60" s="205"/>
      <c r="W60" s="290">
        <f t="shared" si="17"/>
        <v>15240</v>
      </c>
      <c r="X60" s="291">
        <v>2413</v>
      </c>
      <c r="Y60" s="291">
        <v>3689</v>
      </c>
      <c r="Z60" s="291">
        <v>2039</v>
      </c>
      <c r="AA60" s="288">
        <v>7099</v>
      </c>
      <c r="AB60" s="205"/>
      <c r="AC60" s="290">
        <f t="shared" si="18"/>
        <v>24808</v>
      </c>
      <c r="AD60" s="288">
        <v>5090</v>
      </c>
      <c r="AE60" s="288">
        <v>14289</v>
      </c>
      <c r="AF60" s="288">
        <v>3606</v>
      </c>
      <c r="AG60" s="288">
        <v>1823</v>
      </c>
      <c r="AH60" s="205"/>
      <c r="AI60" s="205"/>
      <c r="AJ60" s="292"/>
    </row>
    <row r="61" spans="1:36" ht="24">
      <c r="A61" s="54" t="s">
        <v>217</v>
      </c>
      <c r="B61" s="47"/>
      <c r="C61" s="48">
        <v>0</v>
      </c>
      <c r="D61" s="40"/>
      <c r="E61" s="177">
        <f t="shared" si="19"/>
        <v>0</v>
      </c>
      <c r="F61" s="48">
        <v>0</v>
      </c>
      <c r="G61" s="48">
        <v>0</v>
      </c>
      <c r="H61" s="48">
        <v>0</v>
      </c>
      <c r="I61" s="48">
        <v>0</v>
      </c>
      <c r="J61" s="47"/>
      <c r="K61" s="177">
        <f t="shared" si="15"/>
        <v>604223</v>
      </c>
      <c r="L61" s="48">
        <v>0</v>
      </c>
      <c r="M61" s="48">
        <v>0</v>
      </c>
      <c r="N61" s="48">
        <v>604223</v>
      </c>
      <c r="O61" s="48">
        <v>0</v>
      </c>
      <c r="P61" s="47"/>
      <c r="Q61" s="177">
        <v>0</v>
      </c>
      <c r="R61" s="48">
        <v>0</v>
      </c>
      <c r="S61" s="148">
        <v>0</v>
      </c>
      <c r="T61" s="148">
        <v>0</v>
      </c>
      <c r="U61" s="148">
        <v>0</v>
      </c>
      <c r="V61" s="47"/>
      <c r="W61" s="173">
        <v>0</v>
      </c>
      <c r="X61" s="206">
        <v>0</v>
      </c>
      <c r="Y61" s="206">
        <v>0</v>
      </c>
      <c r="Z61" s="206">
        <v>0</v>
      </c>
      <c r="AA61" s="206">
        <v>0</v>
      </c>
      <c r="AB61" s="47"/>
      <c r="AC61" s="173"/>
      <c r="AD61" s="48"/>
      <c r="AE61" s="48"/>
      <c r="AF61" s="48"/>
      <c r="AG61" s="48"/>
      <c r="AH61" s="47"/>
      <c r="AI61" s="47"/>
      <c r="AJ61" s="50"/>
    </row>
    <row r="62" spans="1:36" s="39" customFormat="1">
      <c r="A62" s="47" t="s">
        <v>63</v>
      </c>
      <c r="B62" s="47"/>
      <c r="C62" s="48">
        <v>-2500</v>
      </c>
      <c r="D62" s="40"/>
      <c r="E62" s="177">
        <f t="shared" si="19"/>
        <v>-1149620</v>
      </c>
      <c r="F62" s="48">
        <v>-1043800</v>
      </c>
      <c r="G62" s="48">
        <v>-101940</v>
      </c>
      <c r="H62" s="48">
        <v>-1940</v>
      </c>
      <c r="I62" s="48">
        <v>-1940</v>
      </c>
      <c r="J62" s="47"/>
      <c r="K62" s="177">
        <f t="shared" si="15"/>
        <v>-57880</v>
      </c>
      <c r="L62" s="48">
        <v>-51940</v>
      </c>
      <c r="M62" s="48">
        <v>-1940</v>
      </c>
      <c r="N62" s="48">
        <v>-2000</v>
      </c>
      <c r="O62" s="48">
        <v>-2000</v>
      </c>
      <c r="P62" s="47"/>
      <c r="Q62" s="177">
        <f>SUM(R62:U62)</f>
        <v>-8000</v>
      </c>
      <c r="R62" s="48">
        <v>-2000</v>
      </c>
      <c r="S62" s="48">
        <v>-2000</v>
      </c>
      <c r="T62" s="48">
        <v>-2000</v>
      </c>
      <c r="U62" s="48">
        <v>-2000</v>
      </c>
      <c r="V62" s="47"/>
      <c r="W62" s="173">
        <f>SUM(X62:AA62)</f>
        <v>-530284</v>
      </c>
      <c r="X62" s="206">
        <v>-9799</v>
      </c>
      <c r="Y62" s="206">
        <v>-493655</v>
      </c>
      <c r="Z62" s="206">
        <v>-13413</v>
      </c>
      <c r="AA62" s="48">
        <v>-13417</v>
      </c>
      <c r="AB62" s="47"/>
      <c r="AC62" s="173">
        <f>SUM(AD62:AG62)</f>
        <v>-45911</v>
      </c>
      <c r="AD62" s="48">
        <v>-13412</v>
      </c>
      <c r="AE62" s="48">
        <v>-13412</v>
      </c>
      <c r="AF62" s="48">
        <v>-11419</v>
      </c>
      <c r="AG62" s="48">
        <v>-7668</v>
      </c>
      <c r="AH62" s="47"/>
      <c r="AI62" s="47"/>
      <c r="AJ62" s="52"/>
    </row>
    <row r="63" spans="1:36">
      <c r="A63" s="47" t="s">
        <v>62</v>
      </c>
      <c r="B63" s="47"/>
      <c r="C63" s="48">
        <v>-322</v>
      </c>
      <c r="D63" s="40"/>
      <c r="E63" s="177">
        <f t="shared" si="19"/>
        <v>-4375</v>
      </c>
      <c r="F63" s="48">
        <v>-4375</v>
      </c>
      <c r="G63" s="48">
        <v>0</v>
      </c>
      <c r="H63" s="48">
        <v>0</v>
      </c>
      <c r="I63" s="48">
        <v>0</v>
      </c>
      <c r="J63" s="47"/>
      <c r="K63" s="177">
        <f t="shared" si="15"/>
        <v>-7240</v>
      </c>
      <c r="L63" s="48">
        <v>-1040</v>
      </c>
      <c r="M63" s="48">
        <v>-2045</v>
      </c>
      <c r="N63" s="48">
        <v>-2825</v>
      </c>
      <c r="O63" s="48">
        <v>-1330</v>
      </c>
      <c r="P63" s="47"/>
      <c r="Q63" s="177">
        <f>SUM(R63:U63)</f>
        <v>-6765</v>
      </c>
      <c r="R63" s="48">
        <v>-6765</v>
      </c>
      <c r="S63" s="48">
        <v>0</v>
      </c>
      <c r="T63" s="48">
        <v>0</v>
      </c>
      <c r="U63" s="48" t="s">
        <v>151</v>
      </c>
      <c r="V63" s="47"/>
      <c r="W63" s="173">
        <f>SUM(X63:AA63)</f>
        <v>-18271</v>
      </c>
      <c r="X63" s="206">
        <v>-195</v>
      </c>
      <c r="Y63" s="206">
        <v>-16673</v>
      </c>
      <c r="Z63" s="206">
        <v>-1220</v>
      </c>
      <c r="AA63" s="48">
        <v>-183</v>
      </c>
      <c r="AB63" s="47"/>
      <c r="AC63" s="173">
        <f>SUM(AD63:AG63)</f>
        <v>-16685</v>
      </c>
      <c r="AD63" s="48">
        <v>-653</v>
      </c>
      <c r="AE63" s="48">
        <v>-15759</v>
      </c>
      <c r="AF63" s="48">
        <v>-273</v>
      </c>
      <c r="AG63" s="48">
        <v>0</v>
      </c>
      <c r="AH63" s="47"/>
      <c r="AI63" s="47"/>
      <c r="AJ63" s="50"/>
    </row>
    <row r="64" spans="1:36">
      <c r="A64" s="47" t="s">
        <v>124</v>
      </c>
      <c r="B64" s="47"/>
      <c r="C64" s="48">
        <v>0</v>
      </c>
      <c r="D64" s="40"/>
      <c r="E64" s="177">
        <f t="shared" si="19"/>
        <v>0</v>
      </c>
      <c r="F64" s="48">
        <v>0</v>
      </c>
      <c r="G64" s="48">
        <v>0</v>
      </c>
      <c r="H64" s="48">
        <v>0</v>
      </c>
      <c r="I64" s="48">
        <v>0</v>
      </c>
      <c r="J64" s="47"/>
      <c r="K64" s="177">
        <f t="shared" si="15"/>
        <v>-19574</v>
      </c>
      <c r="L64" s="48">
        <v>-102</v>
      </c>
      <c r="M64" s="48">
        <v>-1345</v>
      </c>
      <c r="N64" s="48">
        <v>-18127</v>
      </c>
      <c r="O64" s="48">
        <v>0</v>
      </c>
      <c r="P64" s="47"/>
      <c r="Q64" s="177">
        <f t="shared" si="16"/>
        <v>0</v>
      </c>
      <c r="R64" s="48">
        <v>0</v>
      </c>
      <c r="S64" s="48">
        <v>0</v>
      </c>
      <c r="T64" s="48">
        <v>0</v>
      </c>
      <c r="U64" s="48">
        <v>0</v>
      </c>
      <c r="V64" s="47"/>
      <c r="W64" s="173">
        <f t="shared" si="17"/>
        <v>0</v>
      </c>
      <c r="X64" s="206">
        <v>0</v>
      </c>
      <c r="Y64" s="206">
        <v>0</v>
      </c>
      <c r="Z64" s="206">
        <v>0</v>
      </c>
      <c r="AA64" s="48">
        <v>0</v>
      </c>
      <c r="AB64" s="47"/>
      <c r="AC64" s="173">
        <f>SUM(AD64:AG64)</f>
        <v>-144</v>
      </c>
      <c r="AD64" s="48">
        <v>0</v>
      </c>
      <c r="AE64" s="48">
        <v>-144</v>
      </c>
      <c r="AF64" s="48">
        <v>0</v>
      </c>
      <c r="AG64" s="48">
        <v>0</v>
      </c>
      <c r="AH64" s="47"/>
      <c r="AI64" s="47"/>
      <c r="AJ64" s="50"/>
    </row>
    <row r="65" spans="1:36">
      <c r="A65" s="47" t="s">
        <v>152</v>
      </c>
      <c r="B65" s="47"/>
      <c r="C65" s="48">
        <v>0</v>
      </c>
      <c r="D65" s="40"/>
      <c r="E65" s="177">
        <f t="shared" si="19"/>
        <v>0</v>
      </c>
      <c r="F65" s="48">
        <v>0</v>
      </c>
      <c r="G65" s="48">
        <v>0</v>
      </c>
      <c r="H65" s="48">
        <v>0</v>
      </c>
      <c r="I65" s="48">
        <v>0</v>
      </c>
      <c r="J65" s="47"/>
      <c r="K65" s="177">
        <f t="shared" si="15"/>
        <v>0</v>
      </c>
      <c r="L65" s="48">
        <v>0</v>
      </c>
      <c r="M65" s="48">
        <v>0</v>
      </c>
      <c r="N65" s="48">
        <v>0</v>
      </c>
      <c r="O65" s="48">
        <v>0</v>
      </c>
      <c r="P65" s="47"/>
      <c r="Q65" s="177">
        <f>SUM(R65:U65)</f>
        <v>-65509</v>
      </c>
      <c r="R65" s="48">
        <v>0</v>
      </c>
      <c r="S65" s="48">
        <v>0</v>
      </c>
      <c r="T65" s="48">
        <v>-15483</v>
      </c>
      <c r="U65" s="48">
        <v>-50026</v>
      </c>
      <c r="V65" s="47"/>
      <c r="W65" s="173">
        <f t="shared" si="17"/>
        <v>0</v>
      </c>
      <c r="X65" s="48">
        <v>0</v>
      </c>
      <c r="Y65" s="48">
        <v>0</v>
      </c>
      <c r="Z65" s="48">
        <v>0</v>
      </c>
      <c r="AA65" s="48">
        <v>0</v>
      </c>
      <c r="AB65" s="47"/>
      <c r="AC65" s="173">
        <f t="shared" ref="AC65:AC67" si="21">SUM(AD65:AG65)</f>
        <v>0</v>
      </c>
      <c r="AD65" s="48">
        <v>0</v>
      </c>
      <c r="AE65" s="48">
        <v>0</v>
      </c>
      <c r="AF65" s="48">
        <v>0</v>
      </c>
      <c r="AG65" s="48">
        <v>0</v>
      </c>
      <c r="AH65" s="47"/>
      <c r="AI65" s="47"/>
      <c r="AJ65" s="50"/>
    </row>
    <row r="66" spans="1:36">
      <c r="A66" s="47" t="s">
        <v>61</v>
      </c>
      <c r="B66" s="47"/>
      <c r="C66" s="48">
        <v>-11719</v>
      </c>
      <c r="D66" s="40"/>
      <c r="E66" s="177">
        <f t="shared" si="19"/>
        <v>0</v>
      </c>
      <c r="F66" s="48">
        <v>0</v>
      </c>
      <c r="G66" s="48">
        <v>0</v>
      </c>
      <c r="H66" s="48">
        <v>0</v>
      </c>
      <c r="I66" s="48">
        <v>0</v>
      </c>
      <c r="J66" s="47"/>
      <c r="K66" s="177">
        <f t="shared" si="15"/>
        <v>-8198</v>
      </c>
      <c r="L66" s="48">
        <v>-3953</v>
      </c>
      <c r="M66" s="48">
        <v>-4245</v>
      </c>
      <c r="N66" s="48">
        <v>0</v>
      </c>
      <c r="O66" s="48">
        <v>0</v>
      </c>
      <c r="P66" s="47"/>
      <c r="Q66" s="177">
        <f t="shared" si="16"/>
        <v>-10627</v>
      </c>
      <c r="R66" s="48">
        <v>0</v>
      </c>
      <c r="S66" s="48">
        <v>0</v>
      </c>
      <c r="T66" s="48">
        <v>-10627</v>
      </c>
      <c r="U66" s="48">
        <v>0</v>
      </c>
      <c r="V66" s="47"/>
      <c r="W66" s="173">
        <f t="shared" si="17"/>
        <v>-10126</v>
      </c>
      <c r="X66" s="206">
        <v>-8875</v>
      </c>
      <c r="Y66" s="206">
        <v>-1251</v>
      </c>
      <c r="Z66" s="206">
        <v>0</v>
      </c>
      <c r="AA66" s="48">
        <v>0</v>
      </c>
      <c r="AB66" s="47"/>
      <c r="AC66" s="173">
        <f t="shared" si="21"/>
        <v>-1275</v>
      </c>
      <c r="AD66" s="48">
        <v>0</v>
      </c>
      <c r="AE66" s="48">
        <v>-1275</v>
      </c>
      <c r="AF66" s="48">
        <v>0</v>
      </c>
      <c r="AG66" s="48">
        <v>0</v>
      </c>
      <c r="AH66" s="47"/>
      <c r="AI66" s="47"/>
      <c r="AJ66" s="50"/>
    </row>
    <row r="67" spans="1:36">
      <c r="A67" s="47" t="s">
        <v>199</v>
      </c>
      <c r="B67" s="47"/>
      <c r="C67" s="48">
        <v>-583</v>
      </c>
      <c r="D67" s="40"/>
      <c r="E67" s="177">
        <f t="shared" si="19"/>
        <v>0</v>
      </c>
      <c r="F67" s="48">
        <v>0</v>
      </c>
      <c r="G67" s="48">
        <v>0</v>
      </c>
      <c r="H67" s="48">
        <v>0</v>
      </c>
      <c r="I67" s="48">
        <v>0</v>
      </c>
      <c r="J67" s="47"/>
      <c r="K67" s="177">
        <f t="shared" si="15"/>
        <v>-208</v>
      </c>
      <c r="L67" s="48">
        <v>-208</v>
      </c>
      <c r="M67" s="48">
        <v>0</v>
      </c>
      <c r="N67" s="48">
        <v>0</v>
      </c>
      <c r="O67" s="48">
        <v>0</v>
      </c>
      <c r="P67" s="47"/>
      <c r="Q67" s="177">
        <f t="shared" si="16"/>
        <v>0</v>
      </c>
      <c r="R67" s="48">
        <v>0</v>
      </c>
      <c r="S67" s="48">
        <v>0</v>
      </c>
      <c r="T67" s="48">
        <v>0</v>
      </c>
      <c r="U67" s="48">
        <v>0</v>
      </c>
      <c r="V67" s="47"/>
      <c r="W67" s="173">
        <f t="shared" si="17"/>
        <v>0</v>
      </c>
      <c r="X67" s="48">
        <v>0</v>
      </c>
      <c r="Y67" s="48">
        <v>0</v>
      </c>
      <c r="Z67" s="48">
        <v>0</v>
      </c>
      <c r="AA67" s="48">
        <v>0</v>
      </c>
      <c r="AB67" s="47"/>
      <c r="AC67" s="173">
        <f t="shared" si="21"/>
        <v>0</v>
      </c>
      <c r="AD67" s="48">
        <v>0</v>
      </c>
      <c r="AE67" s="48">
        <v>0</v>
      </c>
      <c r="AF67" s="48">
        <v>0</v>
      </c>
      <c r="AG67" s="48">
        <v>0</v>
      </c>
      <c r="AH67" s="47"/>
      <c r="AI67" s="47"/>
      <c r="AJ67" s="50"/>
    </row>
    <row r="68" spans="1:36">
      <c r="A68" s="47" t="s">
        <v>101</v>
      </c>
      <c r="B68" s="47"/>
      <c r="C68" s="48">
        <v>-40466</v>
      </c>
      <c r="D68" s="40"/>
      <c r="E68" s="177">
        <f t="shared" si="19"/>
        <v>-145613</v>
      </c>
      <c r="F68" s="48">
        <v>-40617</v>
      </c>
      <c r="G68" s="48">
        <v>-35168</v>
      </c>
      <c r="H68" s="48">
        <v>-34811</v>
      </c>
      <c r="I68" s="48">
        <v>-35017</v>
      </c>
      <c r="J68" s="47"/>
      <c r="K68" s="177">
        <f t="shared" si="15"/>
        <v>-120581</v>
      </c>
      <c r="L68" s="48">
        <v>-34628</v>
      </c>
      <c r="M68" s="48">
        <v>-30303</v>
      </c>
      <c r="N68" s="48">
        <v>-27859</v>
      </c>
      <c r="O68" s="48">
        <v>-27791</v>
      </c>
      <c r="P68" s="47"/>
      <c r="Q68" s="177">
        <f t="shared" si="16"/>
        <v>-99262</v>
      </c>
      <c r="R68" s="48">
        <v>-27635</v>
      </c>
      <c r="S68" s="48">
        <v>-24099</v>
      </c>
      <c r="T68" s="48">
        <v>-24216</v>
      </c>
      <c r="U68" s="48">
        <v>-23312</v>
      </c>
      <c r="V68" s="47"/>
      <c r="W68" s="173">
        <f t="shared" si="17"/>
        <v>-87629</v>
      </c>
      <c r="X68" s="206">
        <v>-24455</v>
      </c>
      <c r="Y68" s="206">
        <v>-21075</v>
      </c>
      <c r="Z68" s="206">
        <v>-21054</v>
      </c>
      <c r="AA68" s="48">
        <v>-21045</v>
      </c>
      <c r="AB68" s="47"/>
      <c r="AC68" s="173">
        <f t="shared" si="18"/>
        <v>-74693</v>
      </c>
      <c r="AD68" s="48">
        <v>-21001</v>
      </c>
      <c r="AE68" s="48">
        <v>-18224</v>
      </c>
      <c r="AF68" s="48">
        <v>-17747</v>
      </c>
      <c r="AG68" s="48">
        <v>-17721</v>
      </c>
      <c r="AH68" s="47"/>
      <c r="AI68" s="47"/>
      <c r="AJ68" s="50"/>
    </row>
    <row r="69" spans="1:36">
      <c r="A69" s="43" t="s">
        <v>66</v>
      </c>
      <c r="B69" s="43"/>
      <c r="C69" s="135">
        <f>SUM(C57:C68)</f>
        <v>-37463</v>
      </c>
      <c r="D69" s="325"/>
      <c r="E69" s="178">
        <f>SUM(E57:E68)</f>
        <v>-23673</v>
      </c>
      <c r="F69" s="135">
        <f>SUM(F57:F68)</f>
        <v>-78921</v>
      </c>
      <c r="G69" s="135">
        <f>SUM(G57:G68)</f>
        <v>-100666</v>
      </c>
      <c r="H69" s="135">
        <f>SUM(H57:H68)</f>
        <v>-28954</v>
      </c>
      <c r="I69" s="135">
        <f>SUM(I57:I68)</f>
        <v>184868</v>
      </c>
      <c r="J69" s="43"/>
      <c r="K69" s="178">
        <f>SUM(K57:K68)</f>
        <v>909544</v>
      </c>
      <c r="L69" s="135">
        <f>SUM(L57:L68)</f>
        <v>-82998</v>
      </c>
      <c r="M69" s="135">
        <f>SUM(M57:M68)</f>
        <v>202133</v>
      </c>
      <c r="N69" s="135">
        <f>SUM(N57:N68)</f>
        <v>816215</v>
      </c>
      <c r="O69" s="135">
        <f>SUM(O57:O68)</f>
        <v>-25806</v>
      </c>
      <c r="P69" s="43"/>
      <c r="Q69" s="178">
        <f>SUM(Q57:Q68)</f>
        <v>430164</v>
      </c>
      <c r="R69" s="135">
        <f>SUM(R57:R68)</f>
        <v>571842</v>
      </c>
      <c r="S69" s="135">
        <f>SUM(S57:S68)</f>
        <v>-22042</v>
      </c>
      <c r="T69" s="135">
        <f>SUM(T57:T68)</f>
        <v>-49334</v>
      </c>
      <c r="U69" s="135">
        <f>SUM(U57:U68)</f>
        <v>-70302</v>
      </c>
      <c r="V69" s="43"/>
      <c r="W69" s="174">
        <f>SUM(W57:W68)</f>
        <v>170605</v>
      </c>
      <c r="X69" s="209">
        <f>SUM(X57:X68)</f>
        <v>-40847</v>
      </c>
      <c r="Y69" s="209">
        <f>SUM(Y57:Y68)</f>
        <v>271019</v>
      </c>
      <c r="Z69" s="209">
        <f>SUM(Z57:Z68)</f>
        <v>-32416</v>
      </c>
      <c r="AA69" s="135">
        <f>SUM(AA57:AA68)</f>
        <v>-27151</v>
      </c>
      <c r="AB69" s="43"/>
      <c r="AC69" s="174">
        <f>SUM(AC57:AC68)</f>
        <v>687944</v>
      </c>
      <c r="AD69" s="135">
        <f>SUM(AD57:AD68)</f>
        <v>-29807</v>
      </c>
      <c r="AE69" s="135">
        <f>SUM(AE57:AE68)</f>
        <v>766069</v>
      </c>
      <c r="AF69" s="135">
        <f>SUM(AF57:AF68)</f>
        <v>-24825</v>
      </c>
      <c r="AG69" s="135">
        <f>SUM(AG57:AG68)</f>
        <v>-23493</v>
      </c>
      <c r="AH69" s="43"/>
      <c r="AI69" s="43"/>
      <c r="AJ69" s="51"/>
    </row>
    <row r="70" spans="1:36">
      <c r="A70" s="47" t="s">
        <v>68</v>
      </c>
      <c r="B70" s="47"/>
      <c r="C70" s="48">
        <v>428</v>
      </c>
      <c r="D70" s="40"/>
      <c r="E70" s="177">
        <f>SUM(F70:I70)</f>
        <v>-2186</v>
      </c>
      <c r="F70" s="48">
        <v>-19889</v>
      </c>
      <c r="G70" s="48">
        <v>10157</v>
      </c>
      <c r="H70" s="48">
        <v>-216</v>
      </c>
      <c r="I70" s="48">
        <v>7762</v>
      </c>
      <c r="J70" s="47"/>
      <c r="K70" s="177">
        <f>SUM(L70:O70)</f>
        <v>1767</v>
      </c>
      <c r="L70" s="48">
        <v>7320</v>
      </c>
      <c r="M70" s="48">
        <v>10714</v>
      </c>
      <c r="N70" s="48">
        <v>-20979</v>
      </c>
      <c r="O70" s="48">
        <v>4712</v>
      </c>
      <c r="P70" s="47"/>
      <c r="Q70" s="177">
        <f>SUM(R70:U70)</f>
        <v>-10952</v>
      </c>
      <c r="R70" s="48">
        <v>-5006</v>
      </c>
      <c r="S70" s="48">
        <v>4852</v>
      </c>
      <c r="T70" s="48">
        <v>-4848</v>
      </c>
      <c r="U70" s="48">
        <v>-5950</v>
      </c>
      <c r="V70" s="47"/>
      <c r="W70" s="173">
        <f>SUM(X70:AA70)</f>
        <v>-23132</v>
      </c>
      <c r="X70" s="206">
        <v>4078</v>
      </c>
      <c r="Y70" s="206">
        <v>-10953</v>
      </c>
      <c r="Z70" s="206">
        <v>-7304</v>
      </c>
      <c r="AA70" s="48">
        <v>-8953</v>
      </c>
      <c r="AB70" s="47"/>
      <c r="AC70" s="173">
        <f>SUM(AD70:AG70)</f>
        <v>5742</v>
      </c>
      <c r="AD70" s="48">
        <v>-26</v>
      </c>
      <c r="AE70" s="48">
        <v>915</v>
      </c>
      <c r="AF70" s="48">
        <v>-43</v>
      </c>
      <c r="AG70" s="48">
        <v>4896</v>
      </c>
      <c r="AH70" s="47"/>
      <c r="AI70" s="47"/>
      <c r="AJ70" s="50"/>
    </row>
    <row r="71" spans="1:36">
      <c r="A71" s="47" t="s">
        <v>67</v>
      </c>
      <c r="B71" s="47"/>
      <c r="C71" s="48">
        <f>C31+C54+C69+C70</f>
        <v>106588</v>
      </c>
      <c r="D71" s="40"/>
      <c r="E71" s="177">
        <f>E31+E54+E69+E70</f>
        <v>237780.78570000001</v>
      </c>
      <c r="F71" s="48">
        <f>F31+F54+F69+F70</f>
        <v>76045.785700000008</v>
      </c>
      <c r="G71" s="48">
        <f>G31+G54+G69+G70</f>
        <v>129395</v>
      </c>
      <c r="H71" s="48">
        <f>H31+H54+H69+H70</f>
        <v>99163</v>
      </c>
      <c r="I71" s="48">
        <f>I31+I54+I69+I70</f>
        <v>-66823</v>
      </c>
      <c r="J71" s="47"/>
      <c r="K71" s="173">
        <f>K31+K54+K69+K70</f>
        <v>-839300</v>
      </c>
      <c r="L71" s="48">
        <v>-5609</v>
      </c>
      <c r="M71" s="48">
        <v>-1273812</v>
      </c>
      <c r="N71" s="48">
        <v>887413</v>
      </c>
      <c r="O71" s="48">
        <v>-447292</v>
      </c>
      <c r="P71" s="47"/>
      <c r="Q71" s="173">
        <f>Q31+Q54+Q69+Q70</f>
        <v>581699</v>
      </c>
      <c r="R71" s="48">
        <f>R31+R54+R69+R70</f>
        <v>404917</v>
      </c>
      <c r="S71" s="48">
        <f>S31+S54+S69+S70</f>
        <v>151426</v>
      </c>
      <c r="T71" s="48">
        <f>T31+T54+T69+T70</f>
        <v>35009</v>
      </c>
      <c r="U71" s="48">
        <f>U31+U54+U69+U70</f>
        <v>-9653</v>
      </c>
      <c r="V71" s="47"/>
      <c r="W71" s="173">
        <f>W31+W54+W69+W70</f>
        <v>271133</v>
      </c>
      <c r="X71" s="206">
        <f>X31+X54+X69+X70</f>
        <v>86689</v>
      </c>
      <c r="Y71" s="206">
        <f>Y31+Y54+Y69+Y70</f>
        <v>70005</v>
      </c>
      <c r="Z71" s="206">
        <f>Z31+Z54+Z69+Z70</f>
        <v>50102</v>
      </c>
      <c r="AA71" s="48">
        <f>AA31+AA54+AA69+AA70</f>
        <v>64337</v>
      </c>
      <c r="AB71" s="47"/>
      <c r="AC71" s="173">
        <f>AC31+AC54+AC69+AC70</f>
        <v>-42586</v>
      </c>
      <c r="AD71" s="48">
        <f>AD31+AD54+AD69+AD70</f>
        <v>91741</v>
      </c>
      <c r="AE71" s="48">
        <f>AE31+AE54+AE69+AE70</f>
        <v>-179288</v>
      </c>
      <c r="AF71" s="48">
        <f>AF31+AF54+AF69+AF70</f>
        <v>24037</v>
      </c>
      <c r="AG71" s="48">
        <f>AG31+AG54+AG69+AG70</f>
        <v>20924</v>
      </c>
      <c r="AH71" s="47"/>
      <c r="AI71" s="47"/>
      <c r="AJ71" s="50"/>
    </row>
    <row r="72" spans="1:36">
      <c r="A72" s="47" t="s">
        <v>240</v>
      </c>
      <c r="B72" s="47"/>
      <c r="C72" s="23">
        <v>683991</v>
      </c>
      <c r="D72" s="40"/>
      <c r="E72" s="177">
        <v>446210</v>
      </c>
      <c r="F72" s="23">
        <v>607945</v>
      </c>
      <c r="G72" s="23">
        <v>478550</v>
      </c>
      <c r="H72" s="23">
        <v>379387</v>
      </c>
      <c r="I72" s="23">
        <v>446210</v>
      </c>
      <c r="J72" s="47"/>
      <c r="K72" s="170">
        <v>1285510</v>
      </c>
      <c r="L72" s="23">
        <v>451819</v>
      </c>
      <c r="M72" s="23">
        <v>1725631</v>
      </c>
      <c r="N72" s="23">
        <v>838218</v>
      </c>
      <c r="O72" s="23">
        <v>1285510</v>
      </c>
      <c r="P72" s="47"/>
      <c r="Q72" s="170">
        <v>703811</v>
      </c>
      <c r="R72" s="23">
        <v>880593</v>
      </c>
      <c r="S72" s="23">
        <v>729167</v>
      </c>
      <c r="T72" s="23">
        <v>694158</v>
      </c>
      <c r="U72" s="23">
        <v>703811</v>
      </c>
      <c r="V72" s="47"/>
      <c r="W72" s="162">
        <v>432678</v>
      </c>
      <c r="X72" s="208">
        <v>617122</v>
      </c>
      <c r="Y72" s="208">
        <v>547117</v>
      </c>
      <c r="Z72" s="208">
        <v>497015</v>
      </c>
      <c r="AA72" s="23">
        <v>432678</v>
      </c>
      <c r="AB72" s="47"/>
      <c r="AC72" s="162">
        <v>475264</v>
      </c>
      <c r="AD72" s="23">
        <v>340937</v>
      </c>
      <c r="AE72" s="23">
        <v>520225</v>
      </c>
      <c r="AF72" s="23">
        <v>496188</v>
      </c>
      <c r="AG72" s="23">
        <v>475264</v>
      </c>
      <c r="AH72" s="47"/>
      <c r="AI72" s="47"/>
      <c r="AJ72" s="50"/>
    </row>
    <row r="73" spans="1:36" ht="13.5" thickBot="1">
      <c r="A73" s="47" t="s">
        <v>239</v>
      </c>
      <c r="B73" s="47"/>
      <c r="C73" s="31">
        <f>SUM(C71:C72)</f>
        <v>790579</v>
      </c>
      <c r="D73" s="306"/>
      <c r="E73" s="171">
        <f>SUM(E71:E72)</f>
        <v>683990.78570000001</v>
      </c>
      <c r="F73" s="31">
        <f>SUM(F71:F72)</f>
        <v>683990.78570000001</v>
      </c>
      <c r="G73" s="31">
        <f>SUM(G71:G72)</f>
        <v>607945</v>
      </c>
      <c r="H73" s="31">
        <f>SUM(H71:H72)</f>
        <v>478550</v>
      </c>
      <c r="I73" s="31">
        <f>SUM(I71:I72)</f>
        <v>379387</v>
      </c>
      <c r="J73" s="47"/>
      <c r="K73" s="171">
        <f>SUM(K71:K72)</f>
        <v>446210</v>
      </c>
      <c r="L73" s="31">
        <f>SUM(L71:L72)</f>
        <v>446210</v>
      </c>
      <c r="M73" s="31">
        <f>SUM(M71:M72)</f>
        <v>451819</v>
      </c>
      <c r="N73" s="31">
        <f>SUM(N71:N72)</f>
        <v>1725631</v>
      </c>
      <c r="O73" s="31">
        <f>SUM(O71:O72)</f>
        <v>838218</v>
      </c>
      <c r="P73" s="47"/>
      <c r="Q73" s="171">
        <f>SUM(Q71:Q72)</f>
        <v>1285510</v>
      </c>
      <c r="R73" s="31">
        <f>SUM(R71:R72)</f>
        <v>1285510</v>
      </c>
      <c r="S73" s="31">
        <f>SUM(S71:S72)</f>
        <v>880593</v>
      </c>
      <c r="T73" s="31">
        <f>SUM(T71:T72)</f>
        <v>729167</v>
      </c>
      <c r="U73" s="31">
        <f>SUM(U71:U72)</f>
        <v>694158</v>
      </c>
      <c r="V73" s="47"/>
      <c r="W73" s="168">
        <f>W71+W72</f>
        <v>703811</v>
      </c>
      <c r="X73" s="210">
        <f>SUM(X71:X72)</f>
        <v>703811</v>
      </c>
      <c r="Y73" s="210">
        <f>SUM(Y71:Y72)</f>
        <v>617122</v>
      </c>
      <c r="Z73" s="210">
        <f>SUM(Z71:Z72)</f>
        <v>547117</v>
      </c>
      <c r="AA73" s="31">
        <f>SUM(AA71:AA72)</f>
        <v>497015</v>
      </c>
      <c r="AB73" s="47"/>
      <c r="AC73" s="168">
        <f>AC71+AC72</f>
        <v>432678</v>
      </c>
      <c r="AD73" s="31">
        <f>SUM(AD71:AD72)</f>
        <v>432678</v>
      </c>
      <c r="AE73" s="31">
        <f>SUM(AE71:AE72)</f>
        <v>340937</v>
      </c>
      <c r="AF73" s="31">
        <f>SUM(AF71:AF72)</f>
        <v>520225</v>
      </c>
      <c r="AG73" s="31">
        <f>SUM(AG71:AG72)</f>
        <v>496188</v>
      </c>
      <c r="AH73" s="47"/>
      <c r="AI73" s="47"/>
      <c r="AJ73" s="51"/>
    </row>
    <row r="74" spans="1:36" ht="13.5" thickTop="1">
      <c r="C74" s="39"/>
      <c r="E74" s="39"/>
      <c r="F74" s="39"/>
      <c r="G74" s="39"/>
      <c r="H74" s="39"/>
      <c r="I74" s="39"/>
    </row>
    <row r="75" spans="1:36">
      <c r="A75" s="43" t="s">
        <v>241</v>
      </c>
    </row>
    <row r="76" spans="1:36">
      <c r="A76" s="47" t="s">
        <v>33</v>
      </c>
      <c r="C76" s="9">
        <v>787919</v>
      </c>
      <c r="E76" s="9">
        <f>F76</f>
        <v>682942</v>
      </c>
      <c r="F76" s="9">
        <v>682942</v>
      </c>
      <c r="G76" s="9">
        <v>605497</v>
      </c>
      <c r="H76" s="9">
        <v>476014</v>
      </c>
      <c r="I76" s="9">
        <v>376390</v>
      </c>
      <c r="K76" s="9">
        <f>L76</f>
        <v>443357</v>
      </c>
      <c r="L76" s="9">
        <v>443357</v>
      </c>
      <c r="M76" s="9">
        <v>449000</v>
      </c>
      <c r="N76" s="9">
        <v>1722491</v>
      </c>
      <c r="O76" s="9">
        <v>834944</v>
      </c>
      <c r="Q76" s="40">
        <v>1283757</v>
      </c>
      <c r="R76" s="40">
        <v>1283757</v>
      </c>
      <c r="S76" s="40">
        <v>877405</v>
      </c>
      <c r="T76" s="40">
        <v>725963</v>
      </c>
      <c r="U76" s="40">
        <v>690785</v>
      </c>
      <c r="W76" s="40">
        <v>699999</v>
      </c>
      <c r="X76" s="40">
        <v>699999</v>
      </c>
      <c r="Y76" s="40">
        <v>613177</v>
      </c>
      <c r="Z76" s="40">
        <v>542810</v>
      </c>
      <c r="AA76" s="40">
        <v>492486</v>
      </c>
      <c r="AC76" s="40">
        <v>427890</v>
      </c>
      <c r="AD76" s="40">
        <v>427890</v>
      </c>
      <c r="AE76" s="40">
        <v>336071</v>
      </c>
      <c r="AF76" s="40">
        <v>515354</v>
      </c>
      <c r="AG76" s="40">
        <v>491147</v>
      </c>
    </row>
    <row r="77" spans="1:36">
      <c r="A77" s="47" t="s">
        <v>242</v>
      </c>
      <c r="C77" s="331">
        <v>2660</v>
      </c>
      <c r="E77" s="331">
        <f>F77</f>
        <v>1049</v>
      </c>
      <c r="F77" s="331">
        <v>1049</v>
      </c>
      <c r="G77" s="331">
        <v>2448</v>
      </c>
      <c r="H77" s="331">
        <v>2536</v>
      </c>
      <c r="I77" s="331">
        <v>2997</v>
      </c>
      <c r="K77" s="331">
        <f>L77</f>
        <v>2853</v>
      </c>
      <c r="L77" s="331">
        <v>2853</v>
      </c>
      <c r="M77" s="331">
        <v>2819</v>
      </c>
      <c r="N77" s="331">
        <v>3140</v>
      </c>
      <c r="O77" s="331">
        <v>3274</v>
      </c>
      <c r="Q77" s="335">
        <v>1753</v>
      </c>
      <c r="R77" s="335">
        <v>1753</v>
      </c>
      <c r="S77" s="335">
        <v>3188</v>
      </c>
      <c r="T77" s="335">
        <v>3204</v>
      </c>
      <c r="U77" s="335">
        <v>3373</v>
      </c>
      <c r="W77" s="335">
        <v>3812</v>
      </c>
      <c r="X77" s="335">
        <v>3812</v>
      </c>
      <c r="Y77" s="335">
        <v>3945</v>
      </c>
      <c r="Z77" s="335">
        <v>4307</v>
      </c>
      <c r="AA77" s="335">
        <v>4529</v>
      </c>
      <c r="AC77" s="335">
        <v>4788</v>
      </c>
      <c r="AD77" s="335">
        <v>4788</v>
      </c>
      <c r="AE77" s="335">
        <v>4866</v>
      </c>
      <c r="AF77" s="335">
        <v>4871</v>
      </c>
      <c r="AG77" s="335">
        <v>5041</v>
      </c>
    </row>
    <row r="78" spans="1:36">
      <c r="A78" s="47" t="s">
        <v>243</v>
      </c>
      <c r="C78" s="332">
        <f>SUM(C76:C77)</f>
        <v>790579</v>
      </c>
      <c r="E78" s="332">
        <f t="shared" ref="E78:H78" si="22">SUM(E76:E77)</f>
        <v>683991</v>
      </c>
      <c r="F78" s="332">
        <f t="shared" si="22"/>
        <v>683991</v>
      </c>
      <c r="G78" s="332">
        <f t="shared" si="22"/>
        <v>607945</v>
      </c>
      <c r="H78" s="332">
        <f t="shared" si="22"/>
        <v>478550</v>
      </c>
      <c r="I78" s="332">
        <f>SUM(I76:I77)</f>
        <v>379387</v>
      </c>
      <c r="K78" s="332">
        <f t="shared" ref="K78" si="23">SUM(K76:K77)</f>
        <v>446210</v>
      </c>
      <c r="L78" s="332">
        <f t="shared" ref="L78" si="24">SUM(L76:L77)</f>
        <v>446210</v>
      </c>
      <c r="M78" s="332">
        <f t="shared" ref="M78" si="25">SUM(M76:M77)</f>
        <v>451819</v>
      </c>
      <c r="N78" s="332">
        <f t="shared" ref="N78" si="26">SUM(N76:N77)</f>
        <v>1725631</v>
      </c>
      <c r="O78" s="332">
        <f>SUM(O76:O77)</f>
        <v>838218</v>
      </c>
      <c r="Q78" s="196">
        <f>SUM(Q76:Q77)</f>
        <v>1285510</v>
      </c>
      <c r="R78" s="196">
        <f t="shared" ref="R78:U78" si="27">SUM(R76:R77)</f>
        <v>1285510</v>
      </c>
      <c r="S78" s="196">
        <f t="shared" si="27"/>
        <v>880593</v>
      </c>
      <c r="T78" s="196">
        <f t="shared" si="27"/>
        <v>729167</v>
      </c>
      <c r="U78" s="196">
        <f t="shared" si="27"/>
        <v>694158</v>
      </c>
      <c r="W78" s="196">
        <f>SUM(W76:W77)</f>
        <v>703811</v>
      </c>
      <c r="X78" s="196">
        <f t="shared" ref="X78" si="28">SUM(X76:X77)</f>
        <v>703811</v>
      </c>
      <c r="Y78" s="196">
        <f t="shared" ref="Y78" si="29">SUM(Y76:Y77)</f>
        <v>617122</v>
      </c>
      <c r="Z78" s="196">
        <f t="shared" ref="Z78" si="30">SUM(Z76:Z77)</f>
        <v>547117</v>
      </c>
      <c r="AA78" s="196">
        <f t="shared" ref="AA78" si="31">SUM(AA76:AA77)</f>
        <v>497015</v>
      </c>
      <c r="AC78" s="196">
        <f>SUM(AC76:AC77)</f>
        <v>432678</v>
      </c>
      <c r="AD78" s="196">
        <f t="shared" ref="AD78" si="32">SUM(AD76:AD77)</f>
        <v>432678</v>
      </c>
      <c r="AE78" s="196">
        <f t="shared" ref="AE78" si="33">SUM(AE76:AE77)</f>
        <v>340937</v>
      </c>
      <c r="AF78" s="196">
        <f t="shared" ref="AF78" si="34">SUM(AF76:AF77)</f>
        <v>520225</v>
      </c>
      <c r="AG78" s="196">
        <f t="shared" ref="AG78" si="35">SUM(AG76:AG77)</f>
        <v>496188</v>
      </c>
    </row>
    <row r="79" spans="1:36">
      <c r="E79" s="9"/>
      <c r="F79" s="9"/>
      <c r="G79" s="9"/>
      <c r="H79" s="9"/>
    </row>
    <row r="80" spans="1:36">
      <c r="E80" s="9"/>
      <c r="F80" s="9"/>
      <c r="G80" s="9"/>
      <c r="H80" s="9"/>
    </row>
  </sheetData>
  <sheetProtection selectLockedCells="1"/>
  <mergeCells count="5">
    <mergeCell ref="K6:O6"/>
    <mergeCell ref="Q6:U6"/>
    <mergeCell ref="AC6:AG6"/>
    <mergeCell ref="W6:AA6"/>
    <mergeCell ref="E6:I6"/>
  </mergeCells>
  <pageMargins left="0.7" right="0.7" top="0.75" bottom="0.75" header="0.3" footer="0.3"/>
  <pageSetup paperSize="167" scale="46" orientation="landscape" horizontalDpi="300" verticalDpi="300"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M73"/>
  <sheetViews>
    <sheetView topLeftCell="A16" zoomScaleNormal="100" workbookViewId="0">
      <pane xSplit="1" topLeftCell="B1" activePane="topRight" state="frozen"/>
      <selection activeCell="A4" sqref="A4"/>
      <selection pane="topRight" activeCell="A40" sqref="A40:GA40"/>
    </sheetView>
  </sheetViews>
  <sheetFormatPr defaultColWidth="9.140625" defaultRowHeight="15"/>
  <cols>
    <col min="1" max="1" width="65.42578125" style="56" customWidth="1"/>
    <col min="2" max="3" width="9.5703125" style="56" customWidth="1"/>
    <col min="4" max="4" width="9.7109375" style="56" customWidth="1"/>
    <col min="5" max="5" width="11.42578125" style="56" customWidth="1"/>
    <col min="6" max="6" width="3.42578125" style="56" customWidth="1"/>
    <col min="7" max="7" width="10.7109375" style="56" customWidth="1"/>
    <col min="8" max="8" width="8.85546875" style="56" customWidth="1"/>
    <col min="9" max="9" width="3.42578125" style="56" customWidth="1"/>
    <col min="10" max="10" width="10.7109375" style="56" customWidth="1"/>
    <col min="11" max="11" width="11.28515625" style="56" customWidth="1"/>
    <col min="12" max="12" width="11.42578125" style="56" customWidth="1"/>
    <col min="13" max="13" width="3.140625" style="56" bestFit="1" customWidth="1"/>
    <col min="14" max="14" width="10.7109375" style="56" customWidth="1"/>
    <col min="15" max="15" width="8.85546875" style="56" customWidth="1"/>
    <col min="16" max="16" width="3.42578125" style="56" customWidth="1"/>
    <col min="17" max="17" width="9.5703125" style="56" customWidth="1"/>
    <col min="18" max="18" width="9.7109375" style="56" bestFit="1" customWidth="1"/>
    <col min="19" max="19" width="11.28515625" style="56" bestFit="1" customWidth="1"/>
    <col min="20" max="20" width="3.140625" style="56" bestFit="1" customWidth="1"/>
    <col min="21" max="21" width="11.28515625" style="56" bestFit="1" customWidth="1"/>
    <col min="22" max="22" width="8" style="56" bestFit="1" customWidth="1"/>
    <col min="23" max="23" width="3.42578125" style="55" customWidth="1"/>
    <col min="24" max="24" width="9.5703125" style="56" customWidth="1"/>
    <col min="25" max="25" width="9.7109375" style="56" customWidth="1"/>
    <col min="26" max="26" width="11.28515625" style="56" customWidth="1"/>
    <col min="27" max="27" width="3.140625" style="56" customWidth="1"/>
    <col min="28" max="28" width="11.28515625" style="56" customWidth="1"/>
    <col min="29" max="29" width="8" style="56" customWidth="1"/>
    <col min="30" max="30" width="3.42578125" style="55" customWidth="1"/>
    <col min="31" max="31" width="8.85546875" style="56" customWidth="1"/>
    <col min="32" max="32" width="11.28515625" style="56" customWidth="1"/>
    <col min="33" max="33" width="11.42578125" style="56" customWidth="1"/>
    <col min="34" max="34" width="2.7109375" style="56" customWidth="1"/>
    <col min="35" max="35" width="10.7109375" style="56" customWidth="1"/>
    <col min="36" max="36" width="8.85546875" style="56" customWidth="1"/>
    <col min="37" max="37" width="3.42578125" style="56" customWidth="1"/>
    <col min="38" max="38" width="10.7109375" style="56" customWidth="1"/>
    <col min="39" max="39" width="8.85546875" style="56" customWidth="1"/>
    <col min="40" max="40" width="11.28515625" style="56" customWidth="1"/>
    <col min="41" max="41" width="3.7109375" style="56" customWidth="1"/>
    <col min="42" max="42" width="10.7109375" style="56" customWidth="1"/>
    <col min="43" max="43" width="8.85546875" style="56" customWidth="1"/>
    <col min="44" max="44" width="3.42578125" style="56" customWidth="1"/>
    <col min="45" max="45" width="10.7109375" style="56" customWidth="1"/>
    <col min="46" max="46" width="8.85546875" style="56" customWidth="1"/>
    <col min="47" max="47" width="11.28515625" style="56" customWidth="1"/>
    <col min="48" max="48" width="3.7109375" style="56" customWidth="1"/>
    <col min="49" max="49" width="10.7109375" style="56" customWidth="1"/>
    <col min="50" max="50" width="8.85546875" style="56" customWidth="1"/>
    <col min="51" max="51" width="3.42578125" style="56" customWidth="1"/>
    <col min="52" max="52" width="10.7109375" style="56" customWidth="1"/>
    <col min="53" max="53" width="8.85546875" style="56" customWidth="1"/>
    <col min="54" max="54" width="11.28515625" style="56" customWidth="1"/>
    <col min="55" max="55" width="3.7109375" style="56" customWidth="1"/>
    <col min="56" max="56" width="10.7109375" style="56" customWidth="1"/>
    <col min="57" max="57" width="8.85546875" style="56" customWidth="1"/>
    <col min="58" max="58" width="3.42578125" style="56" customWidth="1"/>
    <col min="59" max="59" width="11.7109375" style="56" customWidth="1"/>
    <col min="60" max="60" width="8.85546875" style="56" customWidth="1"/>
    <col min="61" max="61" width="11.28515625" style="56" customWidth="1"/>
    <col min="62" max="62" width="3.7109375" style="56" customWidth="1"/>
    <col min="63" max="63" width="10.7109375" style="56" customWidth="1"/>
    <col min="64" max="64" width="8.85546875" style="56" customWidth="1"/>
    <col min="65" max="65" width="3.42578125" style="56" customWidth="1"/>
    <col min="66" max="66" width="10.7109375" style="56" customWidth="1"/>
    <col min="67" max="67" width="8.85546875" style="56" customWidth="1"/>
    <col min="68" max="68" width="11.28515625" style="56" customWidth="1"/>
    <col min="69" max="69" width="3.7109375" style="56" customWidth="1"/>
    <col min="70" max="70" width="10.7109375" style="56" customWidth="1"/>
    <col min="71" max="71" width="8.85546875" style="56" customWidth="1"/>
    <col min="72" max="72" width="3.42578125" style="56" customWidth="1"/>
    <col min="73" max="73" width="10.7109375" style="63" customWidth="1"/>
    <col min="74" max="74" width="8.85546875" style="63" customWidth="1"/>
    <col min="75" max="75" width="11.28515625" style="63" customWidth="1"/>
    <col min="76" max="76" width="3.7109375" style="62" customWidth="1"/>
    <col min="77" max="77" width="10.7109375" style="63" customWidth="1"/>
    <col min="78" max="78" width="8.85546875" style="63" customWidth="1"/>
    <col min="79" max="79" width="3.140625" style="56" customWidth="1"/>
    <col min="80" max="80" width="10.7109375" style="63" customWidth="1"/>
    <col min="81" max="81" width="8.85546875" style="63" customWidth="1"/>
    <col min="82" max="82" width="11.28515625" style="63" customWidth="1"/>
    <col min="83" max="83" width="3.7109375" style="62" customWidth="1"/>
    <col min="84" max="84" width="10.7109375" style="63" customWidth="1"/>
    <col min="85" max="85" width="8.85546875" style="63" customWidth="1"/>
    <col min="86" max="86" width="3.140625" style="56" customWidth="1"/>
    <col min="87" max="87" width="11.85546875" style="56" customWidth="1"/>
    <col min="88" max="88" width="8.85546875" style="56" customWidth="1"/>
    <col min="89" max="89" width="11.85546875" style="56" customWidth="1"/>
    <col min="90" max="90" width="3.85546875" style="56" customWidth="1"/>
    <col min="91" max="91" width="11.85546875" style="56" customWidth="1"/>
    <col min="92" max="92" width="8.85546875" style="56" customWidth="1"/>
    <col min="93" max="93" width="3.140625" style="56" customWidth="1"/>
    <col min="94" max="94" width="10.7109375" style="63" customWidth="1"/>
    <col min="95" max="95" width="8.85546875" style="63" customWidth="1"/>
    <col min="96" max="96" width="11.28515625" style="63" customWidth="1"/>
    <col min="97" max="97" width="3.7109375" style="62" customWidth="1"/>
    <col min="98" max="98" width="10.7109375" style="63" customWidth="1"/>
    <col min="99" max="99" width="8.85546875" style="63" customWidth="1"/>
    <col min="100" max="100" width="2.28515625" style="63" customWidth="1"/>
    <col min="101" max="101" width="10.7109375" style="63" customWidth="1"/>
    <col min="102" max="102" width="8.85546875" style="63" customWidth="1"/>
    <col min="103" max="103" width="11.28515625" style="63" customWidth="1"/>
    <col min="104" max="104" width="3.7109375" style="62" customWidth="1"/>
    <col min="105" max="105" width="10.7109375" style="63" customWidth="1"/>
    <col min="106" max="106" width="8.85546875" style="63" customWidth="1"/>
    <col min="107" max="107" width="1.85546875" style="56" customWidth="1"/>
    <col min="108" max="108" width="10.7109375" style="63" customWidth="1"/>
    <col min="109" max="109" width="8.85546875" style="63" customWidth="1"/>
    <col min="110" max="110" width="11.28515625" style="63" customWidth="1"/>
    <col min="111" max="111" width="3.7109375" style="62" customWidth="1"/>
    <col min="112" max="112" width="10.7109375" style="63" customWidth="1"/>
    <col min="113" max="113" width="8.85546875" style="63" customWidth="1"/>
    <col min="114" max="114" width="1.7109375" style="56" customWidth="1"/>
    <col min="115" max="115" width="10.7109375" style="63" customWidth="1"/>
    <col min="116" max="116" width="8.85546875" style="63" customWidth="1"/>
    <col min="117" max="117" width="11.28515625" style="63" customWidth="1"/>
    <col min="118" max="118" width="3.7109375" style="62" customWidth="1"/>
    <col min="119" max="119" width="10.7109375" style="63" customWidth="1"/>
    <col min="120" max="120" width="8.85546875" style="63" customWidth="1"/>
    <col min="121" max="121" width="1.7109375" style="56" customWidth="1"/>
    <col min="122" max="122" width="10.7109375" style="63" customWidth="1"/>
    <col min="123" max="123" width="8.85546875" style="63" customWidth="1"/>
    <col min="124" max="124" width="11.28515625" style="63" customWidth="1"/>
    <col min="125" max="125" width="3.7109375" style="62" customWidth="1"/>
    <col min="126" max="126" width="10.7109375" style="63" customWidth="1"/>
    <col min="127" max="127" width="8.85546875" style="63" customWidth="1"/>
    <col min="128" max="128" width="1.7109375" style="56" customWidth="1"/>
    <col min="129" max="129" width="10.7109375" style="63" customWidth="1"/>
    <col min="130" max="130" width="8.85546875" style="63" customWidth="1"/>
    <col min="131" max="131" width="11.28515625" style="63" customWidth="1"/>
    <col min="132" max="132" width="3.7109375" style="62" customWidth="1"/>
    <col min="133" max="133" width="10.7109375" style="63" customWidth="1"/>
    <col min="134" max="134" width="8.85546875" style="63" customWidth="1"/>
    <col min="135" max="135" width="1.7109375" style="56" customWidth="1"/>
    <col min="136" max="136" width="10.7109375" style="63" customWidth="1"/>
    <col min="137" max="137" width="8.85546875" style="63" customWidth="1"/>
    <col min="138" max="138" width="11.28515625" style="63" customWidth="1"/>
    <col min="139" max="139" width="3.7109375" style="62" customWidth="1"/>
    <col min="140" max="140" width="10.7109375" style="63" customWidth="1"/>
    <col min="141" max="141" width="8.85546875" style="63" customWidth="1"/>
    <col min="142" max="142" width="1.7109375" style="56" customWidth="1"/>
    <col min="143" max="143" width="10.7109375" style="63" customWidth="1"/>
    <col min="144" max="144" width="8.85546875" style="63" customWidth="1"/>
    <col min="145" max="145" width="11.28515625" style="63" customWidth="1"/>
    <col min="146" max="146" width="3.7109375" style="62" customWidth="1"/>
    <col min="147" max="147" width="10.7109375" style="63" customWidth="1"/>
    <col min="148" max="148" width="8.85546875" style="63" customWidth="1"/>
    <col min="149" max="149" width="1.7109375" style="56" customWidth="1"/>
    <col min="150" max="150" width="10.7109375" style="63" customWidth="1"/>
    <col min="151" max="151" width="8.85546875" style="63" customWidth="1"/>
    <col min="152" max="152" width="11.28515625" style="63" customWidth="1"/>
    <col min="153" max="153" width="3.7109375" style="62" customWidth="1"/>
    <col min="154" max="154" width="10.7109375" style="63" customWidth="1"/>
    <col min="155" max="155" width="8.85546875" style="63" customWidth="1"/>
    <col min="156" max="156" width="1.7109375" style="56" customWidth="1"/>
    <col min="157" max="157" width="10.7109375" style="63" customWidth="1"/>
    <col min="158" max="158" width="8.85546875" style="63" customWidth="1"/>
    <col min="159" max="159" width="11.28515625" style="63" customWidth="1"/>
    <col min="160" max="160" width="3.7109375" style="62" customWidth="1"/>
    <col min="161" max="161" width="10.7109375" style="63" customWidth="1"/>
    <col min="162" max="162" width="8.85546875" style="63" customWidth="1"/>
    <col min="163" max="163" width="1.7109375" style="56" customWidth="1"/>
    <col min="164" max="164" width="10.7109375" style="63" customWidth="1"/>
    <col min="165" max="165" width="8.85546875" style="63" customWidth="1"/>
    <col min="166" max="166" width="11.28515625" style="63" customWidth="1"/>
    <col min="167" max="167" width="3.7109375" style="62" customWidth="1"/>
    <col min="168" max="168" width="10.7109375" style="63" customWidth="1"/>
    <col min="169" max="169" width="8.85546875" style="63" customWidth="1"/>
    <col min="170" max="170" width="1.7109375" style="56" customWidth="1"/>
    <col min="171" max="171" width="10.7109375" style="63" customWidth="1"/>
    <col min="172" max="172" width="8.85546875" style="63" customWidth="1"/>
    <col min="173" max="173" width="11.28515625" style="63" customWidth="1"/>
    <col min="174" max="174" width="3.7109375" style="62" customWidth="1"/>
    <col min="175" max="175" width="10.7109375" style="63" customWidth="1"/>
    <col min="176" max="176" width="8.85546875" style="63" customWidth="1"/>
    <col min="177" max="177" width="1.7109375" style="56" customWidth="1"/>
    <col min="178" max="178" width="10.7109375" style="63" customWidth="1"/>
    <col min="179" max="179" width="8.85546875" style="63" customWidth="1"/>
    <col min="180" max="180" width="11.28515625" style="63" customWidth="1"/>
    <col min="181" max="181" width="3.7109375" style="62" customWidth="1"/>
    <col min="182" max="182" width="10.7109375" style="63" customWidth="1"/>
    <col min="183" max="183" width="8.85546875" style="63" customWidth="1"/>
    <col min="184" max="184" width="1.7109375" style="56" customWidth="1"/>
    <col min="185" max="185" width="1.7109375" style="64" customWidth="1"/>
    <col min="186" max="186" width="5.5703125" style="64" customWidth="1"/>
    <col min="187" max="187" width="5.5703125" style="55" customWidth="1"/>
    <col min="188" max="16384" width="9.140625" style="56"/>
  </cols>
  <sheetData>
    <row r="1" spans="1:273">
      <c r="A1" s="65" t="s">
        <v>0</v>
      </c>
      <c r="B1" s="65"/>
      <c r="C1" s="65"/>
      <c r="D1" s="65"/>
      <c r="E1" s="65"/>
      <c r="F1" s="65"/>
      <c r="G1" s="65"/>
      <c r="H1" s="65"/>
      <c r="I1" s="65"/>
      <c r="J1" s="65"/>
      <c r="K1" s="65"/>
      <c r="L1" s="65"/>
      <c r="M1" s="65"/>
      <c r="N1" s="65"/>
      <c r="O1" s="65"/>
      <c r="P1" s="65"/>
      <c r="Q1" s="65"/>
      <c r="R1" s="65"/>
      <c r="S1" s="65"/>
      <c r="T1" s="65"/>
      <c r="U1" s="65"/>
      <c r="V1" s="65"/>
      <c r="W1" s="191"/>
      <c r="X1" s="65"/>
      <c r="Y1" s="65"/>
      <c r="Z1" s="65"/>
      <c r="AA1" s="65"/>
      <c r="AB1" s="65"/>
      <c r="AC1" s="65"/>
      <c r="AD1" s="191"/>
      <c r="AE1" s="65"/>
      <c r="AF1" s="65"/>
      <c r="AG1" s="65"/>
      <c r="AH1" s="65"/>
      <c r="AI1" s="65"/>
      <c r="AJ1" s="65"/>
      <c r="AK1" s="65"/>
      <c r="AL1" s="65"/>
      <c r="AM1" s="65"/>
      <c r="AN1" s="65"/>
      <c r="AO1" s="65"/>
      <c r="AP1" s="65"/>
      <c r="AQ1" s="65"/>
      <c r="AR1" s="65"/>
      <c r="AS1" s="65"/>
      <c r="AT1" s="65"/>
      <c r="AU1" s="65"/>
      <c r="AV1" s="65"/>
      <c r="AW1" s="65"/>
      <c r="AX1" s="65"/>
      <c r="AY1" s="65"/>
      <c r="AZ1" s="65"/>
      <c r="BA1" s="65"/>
      <c r="BB1" s="65"/>
      <c r="BC1" s="65"/>
      <c r="BD1" s="65"/>
      <c r="BE1" s="65"/>
      <c r="BF1" s="65"/>
      <c r="BG1" s="65"/>
      <c r="BH1" s="65"/>
      <c r="BI1" s="65"/>
      <c r="BJ1" s="65"/>
      <c r="BK1" s="65"/>
      <c r="BL1" s="65"/>
      <c r="BM1" s="65"/>
      <c r="BN1" s="65"/>
      <c r="BO1" s="65"/>
      <c r="BP1" s="65"/>
      <c r="BQ1" s="65"/>
      <c r="BR1" s="65"/>
      <c r="BS1" s="65"/>
      <c r="BT1" s="65"/>
      <c r="CA1" s="65"/>
      <c r="CH1" s="65"/>
      <c r="CI1" s="65"/>
      <c r="CJ1" s="65"/>
      <c r="CK1" s="65"/>
      <c r="CL1" s="65"/>
      <c r="CM1" s="65"/>
      <c r="CN1" s="65"/>
      <c r="CO1" s="65"/>
      <c r="DC1" s="65"/>
      <c r="DJ1" s="65"/>
      <c r="DQ1" s="65"/>
      <c r="DX1" s="65"/>
      <c r="EE1" s="65"/>
      <c r="EL1" s="65"/>
      <c r="ES1" s="65"/>
      <c r="EZ1" s="65"/>
      <c r="FG1" s="65"/>
      <c r="FN1" s="65"/>
      <c r="FU1" s="65"/>
      <c r="GB1" s="65"/>
    </row>
    <row r="2" spans="1:273">
      <c r="A2" s="65" t="s">
        <v>77</v>
      </c>
      <c r="B2" s="65"/>
      <c r="C2" s="65"/>
      <c r="D2" s="65"/>
      <c r="E2" s="65"/>
      <c r="F2" s="65"/>
      <c r="G2" s="65"/>
      <c r="H2" s="65"/>
      <c r="I2" s="65"/>
      <c r="J2" s="65"/>
      <c r="K2" s="65"/>
      <c r="L2" s="65"/>
      <c r="M2" s="65"/>
      <c r="N2" s="65"/>
      <c r="O2" s="65"/>
      <c r="P2" s="65"/>
      <c r="Q2" s="65"/>
      <c r="R2" s="65"/>
      <c r="S2" s="65"/>
      <c r="T2" s="65"/>
      <c r="U2" s="65"/>
      <c r="V2" s="65"/>
      <c r="W2" s="191"/>
      <c r="X2" s="65"/>
      <c r="Y2" s="65"/>
      <c r="Z2" s="65"/>
      <c r="AA2" s="65"/>
      <c r="AB2" s="65"/>
      <c r="AC2" s="65"/>
      <c r="AD2" s="191"/>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CA2" s="65"/>
      <c r="CH2" s="65"/>
      <c r="CI2" s="65"/>
      <c r="CJ2" s="65"/>
      <c r="CK2" s="65"/>
      <c r="CL2" s="65"/>
      <c r="CM2" s="65"/>
      <c r="CN2" s="65"/>
      <c r="CO2" s="65"/>
      <c r="DC2" s="65"/>
      <c r="DJ2" s="65"/>
      <c r="DQ2" s="65"/>
      <c r="DX2" s="65"/>
      <c r="EE2" s="65"/>
      <c r="EL2" s="65"/>
      <c r="ES2" s="65"/>
      <c r="EZ2" s="65"/>
      <c r="FG2" s="65"/>
      <c r="FN2" s="65"/>
      <c r="FU2" s="65"/>
      <c r="GB2" s="65"/>
    </row>
    <row r="3" spans="1:273">
      <c r="A3" s="65" t="s">
        <v>235</v>
      </c>
      <c r="B3" s="65"/>
      <c r="C3" s="65"/>
      <c r="D3" s="65"/>
      <c r="E3" s="65"/>
      <c r="F3" s="65"/>
      <c r="G3" s="65"/>
      <c r="H3" s="65"/>
      <c r="I3" s="65"/>
      <c r="J3" s="65"/>
      <c r="K3" s="65"/>
      <c r="L3" s="65"/>
      <c r="M3" s="65"/>
      <c r="N3" s="65"/>
      <c r="O3" s="65"/>
      <c r="P3" s="65"/>
      <c r="Q3" s="65"/>
      <c r="R3" s="65"/>
      <c r="S3" s="65"/>
      <c r="T3" s="65"/>
      <c r="U3" s="65"/>
      <c r="V3" s="65"/>
      <c r="W3" s="191"/>
      <c r="X3" s="65"/>
      <c r="Y3" s="65"/>
      <c r="Z3" s="65"/>
      <c r="AA3" s="65"/>
      <c r="AB3" s="65"/>
      <c r="AC3" s="65"/>
      <c r="AD3" s="191"/>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c r="BT3" s="65"/>
      <c r="CA3" s="65"/>
      <c r="CH3" s="65"/>
      <c r="CI3" s="65"/>
      <c r="CJ3" s="65"/>
      <c r="CK3" s="65"/>
      <c r="CL3" s="65"/>
      <c r="CM3" s="65"/>
      <c r="CN3" s="65"/>
      <c r="CO3" s="65"/>
      <c r="DC3" s="65"/>
      <c r="DJ3" s="65"/>
      <c r="DQ3" s="65"/>
      <c r="DX3" s="65"/>
      <c r="EE3" s="65"/>
      <c r="EL3" s="65"/>
      <c r="ES3" s="65"/>
      <c r="EZ3" s="65"/>
      <c r="FG3" s="65"/>
      <c r="FN3" s="65"/>
      <c r="FU3" s="65"/>
      <c r="GB3" s="65"/>
    </row>
    <row r="4" spans="1:273">
      <c r="A4" s="59" t="s">
        <v>87</v>
      </c>
      <c r="B4" s="59"/>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59"/>
      <c r="AZ4" s="59"/>
      <c r="BA4" s="59"/>
      <c r="BB4" s="59"/>
      <c r="BC4" s="59"/>
      <c r="BD4" s="59"/>
      <c r="BE4" s="59"/>
      <c r="BF4" s="59"/>
      <c r="BG4" s="59"/>
      <c r="BH4" s="59"/>
      <c r="BI4" s="59"/>
      <c r="BJ4" s="59"/>
      <c r="BK4" s="59"/>
      <c r="BL4" s="59"/>
      <c r="BM4" s="59"/>
      <c r="BN4" s="59"/>
      <c r="BO4" s="59"/>
      <c r="BP4" s="59"/>
      <c r="BQ4" s="59"/>
      <c r="BR4" s="59"/>
      <c r="BS4" s="59"/>
      <c r="BT4" s="59"/>
      <c r="CA4" s="66"/>
      <c r="CH4" s="66"/>
      <c r="CI4" s="66"/>
      <c r="CJ4" s="66"/>
      <c r="CK4" s="66"/>
      <c r="CL4" s="66"/>
      <c r="CM4" s="66"/>
      <c r="CN4" s="66"/>
      <c r="CO4" s="66"/>
      <c r="DC4" s="66"/>
      <c r="DJ4" s="66"/>
      <c r="DQ4" s="66"/>
      <c r="DX4" s="66"/>
      <c r="EE4" s="66"/>
      <c r="EL4" s="66"/>
      <c r="ES4" s="66"/>
      <c r="EZ4" s="66"/>
      <c r="FG4" s="66"/>
      <c r="FN4" s="66"/>
      <c r="FU4" s="66"/>
      <c r="GB4" s="66"/>
    </row>
    <row r="5" spans="1:273">
      <c r="A5" s="67"/>
      <c r="B5" s="67"/>
      <c r="C5" s="67"/>
      <c r="D5" s="67"/>
      <c r="E5" s="67"/>
      <c r="F5" s="67"/>
      <c r="G5" s="67"/>
      <c r="H5" s="67"/>
      <c r="I5" s="67"/>
      <c r="J5" s="67"/>
      <c r="K5" s="67"/>
      <c r="L5" s="67"/>
      <c r="M5" s="67"/>
      <c r="N5" s="67"/>
      <c r="O5" s="67"/>
      <c r="P5" s="67"/>
      <c r="Q5" s="67"/>
      <c r="R5" s="67"/>
      <c r="S5" s="67"/>
      <c r="T5" s="67"/>
      <c r="U5" s="67"/>
      <c r="V5" s="67"/>
      <c r="W5" s="297"/>
      <c r="X5" s="67"/>
      <c r="Y5" s="67"/>
      <c r="Z5" s="67"/>
      <c r="AA5" s="67"/>
      <c r="AB5" s="67"/>
      <c r="AC5" s="67"/>
      <c r="AD5" s="297"/>
      <c r="AE5" s="67"/>
      <c r="AF5" s="67"/>
      <c r="AG5" s="67"/>
      <c r="AH5" s="67"/>
      <c r="AI5" s="67"/>
      <c r="AJ5" s="67"/>
      <c r="AK5" s="67"/>
      <c r="AL5" s="67"/>
      <c r="AM5" s="67"/>
      <c r="AN5" s="67"/>
      <c r="AO5" s="67"/>
      <c r="AP5" s="67"/>
      <c r="AQ5" s="67"/>
      <c r="AR5" s="67"/>
      <c r="AS5" s="67"/>
      <c r="AT5" s="67"/>
      <c r="AU5" s="67"/>
      <c r="AV5" s="67"/>
      <c r="AW5" s="67"/>
      <c r="AX5" s="67"/>
      <c r="AY5" s="67"/>
      <c r="AZ5" s="67"/>
      <c r="BA5" s="67"/>
      <c r="BB5" s="67"/>
      <c r="BC5" s="67"/>
      <c r="BD5" s="67"/>
      <c r="BE5" s="67"/>
      <c r="BF5" s="67"/>
      <c r="BG5" s="67"/>
      <c r="BH5" s="67"/>
      <c r="BI5" s="67"/>
      <c r="BJ5" s="67"/>
      <c r="BK5" s="67"/>
      <c r="BL5" s="67"/>
      <c r="BM5" s="67"/>
      <c r="BN5" s="67"/>
      <c r="BO5" s="67"/>
      <c r="BP5" s="67"/>
      <c r="BQ5" s="67"/>
      <c r="BR5" s="67"/>
      <c r="BS5" s="67"/>
      <c r="BT5" s="67"/>
      <c r="CA5" s="67"/>
      <c r="CH5" s="67"/>
      <c r="CI5" s="67"/>
      <c r="CJ5" s="67"/>
      <c r="CK5" s="67"/>
      <c r="CL5" s="67"/>
      <c r="CM5" s="67"/>
      <c r="CN5" s="67"/>
      <c r="CO5" s="67"/>
      <c r="DC5" s="67"/>
      <c r="DJ5" s="67"/>
      <c r="DQ5" s="67"/>
      <c r="DX5" s="67"/>
      <c r="EE5" s="67"/>
      <c r="EL5" s="67"/>
      <c r="ES5" s="67"/>
      <c r="EZ5" s="67"/>
      <c r="FG5" s="67"/>
      <c r="FN5" s="67"/>
      <c r="FU5" s="67"/>
      <c r="GB5" s="67"/>
    </row>
    <row r="6" spans="1:273">
      <c r="A6" s="347" t="s">
        <v>192</v>
      </c>
      <c r="B6" s="347"/>
      <c r="C6" s="347"/>
      <c r="D6" s="347"/>
      <c r="E6" s="347"/>
      <c r="F6" s="347"/>
      <c r="G6" s="347"/>
      <c r="H6" s="347"/>
      <c r="I6" s="347"/>
      <c r="J6" s="347"/>
      <c r="K6" s="347"/>
      <c r="L6" s="347"/>
      <c r="M6" s="347"/>
      <c r="N6" s="347"/>
      <c r="O6" s="347"/>
      <c r="P6" s="347"/>
      <c r="Q6" s="347"/>
      <c r="R6" s="347"/>
      <c r="S6" s="347"/>
      <c r="T6" s="347"/>
      <c r="U6" s="347"/>
      <c r="V6" s="347"/>
      <c r="W6" s="347"/>
      <c r="X6" s="347"/>
      <c r="Y6" s="347"/>
      <c r="Z6" s="347"/>
      <c r="AA6" s="347"/>
      <c r="AB6" s="347"/>
      <c r="AC6" s="347"/>
      <c r="AD6" s="347"/>
      <c r="AE6" s="347"/>
      <c r="AF6" s="347"/>
      <c r="AG6" s="347"/>
      <c r="AH6" s="347"/>
      <c r="AI6" s="347"/>
      <c r="AJ6" s="347"/>
      <c r="AK6" s="347"/>
      <c r="AL6" s="347"/>
      <c r="AM6" s="347"/>
      <c r="AN6" s="347"/>
      <c r="AO6" s="347"/>
      <c r="AP6" s="347"/>
      <c r="AQ6" s="347"/>
      <c r="AR6" s="347"/>
      <c r="AS6" s="347"/>
      <c r="AT6" s="347"/>
      <c r="AU6" s="347"/>
      <c r="AV6" s="347"/>
      <c r="AW6" s="347"/>
      <c r="AX6" s="347"/>
      <c r="AY6" s="347"/>
      <c r="AZ6" s="347"/>
      <c r="BA6" s="347"/>
      <c r="BB6" s="347"/>
      <c r="BC6" s="347"/>
      <c r="BD6" s="347"/>
      <c r="BE6" s="347"/>
      <c r="BF6" s="347"/>
      <c r="BG6" s="347"/>
      <c r="BH6" s="347"/>
      <c r="BI6" s="347"/>
      <c r="BJ6" s="347"/>
      <c r="BK6" s="347"/>
      <c r="BL6" s="347"/>
      <c r="BM6" s="347"/>
      <c r="BN6" s="347"/>
      <c r="BO6" s="347"/>
      <c r="BP6" s="347"/>
      <c r="BQ6" s="347"/>
      <c r="BR6" s="347"/>
      <c r="BS6" s="347"/>
      <c r="BT6" s="347"/>
      <c r="BU6" s="347"/>
      <c r="BV6" s="347"/>
      <c r="BW6" s="347"/>
      <c r="BX6" s="347"/>
      <c r="BY6" s="347"/>
      <c r="BZ6" s="347"/>
      <c r="CA6" s="347"/>
      <c r="CB6" s="347"/>
      <c r="CC6" s="347"/>
      <c r="CD6" s="347"/>
      <c r="CE6" s="347"/>
      <c r="CF6" s="347"/>
      <c r="CG6" s="347"/>
      <c r="CH6" s="347"/>
      <c r="CI6" s="347"/>
      <c r="CJ6" s="347"/>
      <c r="CK6" s="347"/>
      <c r="CL6" s="347"/>
      <c r="CM6" s="347"/>
      <c r="CN6" s="347"/>
      <c r="CO6" s="347"/>
      <c r="CP6" s="347"/>
      <c r="CQ6" s="347"/>
      <c r="CR6" s="347"/>
      <c r="CS6" s="347"/>
      <c r="CT6" s="347"/>
      <c r="CU6" s="347"/>
      <c r="CV6" s="347"/>
      <c r="CW6" s="347"/>
      <c r="CX6" s="347"/>
      <c r="CY6" s="347"/>
      <c r="CZ6" s="347"/>
      <c r="DA6" s="347"/>
      <c r="DB6" s="347"/>
      <c r="DC6" s="347"/>
      <c r="DD6" s="347"/>
      <c r="DE6" s="347"/>
      <c r="DF6" s="347"/>
      <c r="DG6" s="347"/>
      <c r="DH6" s="347"/>
      <c r="DI6" s="347"/>
      <c r="DJ6" s="347"/>
      <c r="DK6" s="347"/>
      <c r="DL6" s="347"/>
      <c r="DM6" s="347"/>
      <c r="DN6" s="347"/>
      <c r="DO6" s="347"/>
      <c r="DP6" s="347"/>
      <c r="DQ6" s="347"/>
      <c r="DR6" s="347"/>
      <c r="DS6" s="347"/>
      <c r="DT6" s="347"/>
      <c r="DU6" s="347"/>
      <c r="DV6" s="347"/>
      <c r="DW6" s="347"/>
      <c r="DX6" s="347"/>
      <c r="DY6" s="347"/>
      <c r="DZ6" s="347"/>
      <c r="EA6" s="347"/>
      <c r="EB6" s="347"/>
      <c r="EC6" s="347"/>
      <c r="ED6" s="347"/>
      <c r="EE6" s="347"/>
      <c r="EF6" s="347"/>
      <c r="EG6" s="347"/>
      <c r="EH6" s="347"/>
      <c r="EI6" s="347"/>
      <c r="EJ6" s="347"/>
      <c r="EK6" s="347"/>
      <c r="EL6" s="347"/>
      <c r="EM6" s="347"/>
      <c r="EN6" s="347"/>
      <c r="EO6" s="347"/>
      <c r="EP6" s="347"/>
      <c r="EQ6" s="347"/>
      <c r="ER6" s="347"/>
      <c r="ES6" s="347"/>
      <c r="ET6" s="347"/>
      <c r="EU6" s="347"/>
      <c r="EV6" s="347"/>
      <c r="EW6" s="347"/>
      <c r="EX6" s="347"/>
      <c r="EY6" s="347"/>
      <c r="EZ6" s="347"/>
      <c r="FA6" s="347"/>
      <c r="FB6" s="347"/>
      <c r="FC6" s="347"/>
      <c r="FD6" s="347"/>
      <c r="FE6" s="347"/>
      <c r="FF6" s="347"/>
      <c r="FG6" s="347"/>
      <c r="FH6" s="347"/>
      <c r="FI6" s="347"/>
      <c r="FJ6" s="347"/>
      <c r="FK6" s="347"/>
      <c r="FL6" s="347"/>
      <c r="FM6" s="347"/>
      <c r="FN6" s="347"/>
      <c r="FO6" s="347"/>
      <c r="FP6" s="347"/>
      <c r="FQ6" s="347"/>
      <c r="FR6" s="347"/>
      <c r="FS6" s="347"/>
      <c r="FT6" s="347"/>
      <c r="FU6" s="347"/>
      <c r="FV6" s="347"/>
      <c r="FW6" s="347"/>
      <c r="FX6" s="347"/>
      <c r="FY6" s="347"/>
      <c r="FZ6" s="347"/>
      <c r="GA6" s="347"/>
      <c r="GB6" s="347"/>
    </row>
    <row r="7" spans="1:273">
      <c r="A7" s="57"/>
      <c r="B7" s="57"/>
      <c r="C7" s="57"/>
      <c r="D7" s="57"/>
      <c r="E7" s="57"/>
      <c r="F7" s="57"/>
      <c r="G7" s="57"/>
      <c r="H7" s="57"/>
      <c r="I7" s="57"/>
      <c r="J7" s="57"/>
      <c r="K7" s="57"/>
      <c r="L7" s="57"/>
      <c r="M7" s="57"/>
      <c r="N7" s="57"/>
      <c r="O7" s="57"/>
      <c r="P7" s="57"/>
      <c r="Q7" s="57"/>
      <c r="R7" s="57"/>
      <c r="S7" s="57"/>
      <c r="T7" s="57"/>
      <c r="U7" s="57"/>
      <c r="V7" s="57"/>
      <c r="W7" s="298"/>
      <c r="X7" s="57"/>
      <c r="Y7" s="57"/>
      <c r="Z7" s="57"/>
      <c r="AA7" s="57"/>
      <c r="AB7" s="57"/>
      <c r="AC7" s="57"/>
      <c r="AD7" s="298"/>
      <c r="AE7" s="57"/>
      <c r="AF7" s="57"/>
      <c r="AG7" s="57"/>
      <c r="AH7" s="57"/>
      <c r="AI7" s="57"/>
      <c r="AJ7" s="57"/>
      <c r="AK7" s="57"/>
      <c r="AL7" s="57"/>
      <c r="AM7" s="57"/>
      <c r="AN7" s="57"/>
      <c r="AO7" s="57"/>
      <c r="AP7" s="57"/>
      <c r="AQ7" s="57"/>
      <c r="AR7" s="57"/>
      <c r="AS7" s="57"/>
      <c r="AT7" s="57"/>
      <c r="AU7" s="57"/>
      <c r="AV7" s="57"/>
      <c r="AW7" s="57"/>
      <c r="AX7" s="57"/>
      <c r="AY7" s="57"/>
      <c r="AZ7" s="57"/>
      <c r="BA7" s="57"/>
      <c r="BB7" s="57"/>
      <c r="BC7" s="57"/>
      <c r="BD7" s="57"/>
      <c r="BE7" s="57"/>
      <c r="BF7" s="57"/>
      <c r="BG7" s="57"/>
      <c r="BH7" s="57"/>
      <c r="BI7" s="57"/>
      <c r="BJ7" s="57"/>
      <c r="BK7" s="57"/>
      <c r="BL7" s="57"/>
      <c r="BM7" s="57"/>
      <c r="BN7" s="57"/>
      <c r="BO7" s="57"/>
      <c r="BP7" s="57"/>
      <c r="BQ7" s="57"/>
      <c r="BR7" s="57"/>
      <c r="BS7" s="57"/>
      <c r="BT7" s="57"/>
      <c r="CA7" s="57"/>
      <c r="CH7" s="57"/>
      <c r="CI7" s="57"/>
      <c r="CJ7" s="57"/>
      <c r="CK7" s="57"/>
      <c r="CL7" s="57"/>
      <c r="CM7" s="57"/>
      <c r="CN7" s="57"/>
      <c r="CO7" s="57"/>
      <c r="DC7" s="57"/>
      <c r="DJ7" s="57"/>
      <c r="DQ7" s="57"/>
      <c r="DX7" s="57"/>
      <c r="EE7" s="57"/>
      <c r="EL7" s="57"/>
      <c r="ES7" s="57"/>
      <c r="EZ7" s="57"/>
      <c r="FG7" s="57"/>
      <c r="FN7" s="57"/>
      <c r="FU7" s="57"/>
      <c r="GB7" s="104"/>
      <c r="GC7" s="105"/>
    </row>
    <row r="8" spans="1:273" s="68" customFormat="1" ht="39.75" customHeight="1">
      <c r="C8" s="345" t="s">
        <v>236</v>
      </c>
      <c r="D8" s="345"/>
      <c r="E8" s="345"/>
      <c r="F8" s="345"/>
      <c r="G8" s="345"/>
      <c r="H8" s="345"/>
      <c r="J8" s="348" t="s">
        <v>228</v>
      </c>
      <c r="K8" s="348"/>
      <c r="L8" s="348"/>
      <c r="M8" s="348"/>
      <c r="N8" s="348"/>
      <c r="O8" s="348"/>
      <c r="Q8" s="345" t="s">
        <v>224</v>
      </c>
      <c r="R8" s="345"/>
      <c r="S8" s="345"/>
      <c r="T8" s="345"/>
      <c r="U8" s="345"/>
      <c r="V8" s="345"/>
      <c r="W8" s="229"/>
      <c r="X8" s="345" t="s">
        <v>221</v>
      </c>
      <c r="Y8" s="345"/>
      <c r="Z8" s="345"/>
      <c r="AA8" s="345"/>
      <c r="AB8" s="345"/>
      <c r="AC8" s="345"/>
      <c r="AD8" s="229"/>
      <c r="AE8" s="345" t="s">
        <v>219</v>
      </c>
      <c r="AF8" s="345"/>
      <c r="AG8" s="345"/>
      <c r="AH8" s="345"/>
      <c r="AI8" s="345"/>
      <c r="AJ8" s="345"/>
      <c r="AL8" s="345" t="s">
        <v>211</v>
      </c>
      <c r="AM8" s="345"/>
      <c r="AN8" s="345"/>
      <c r="AO8" s="345"/>
      <c r="AP8" s="345"/>
      <c r="AQ8" s="345"/>
      <c r="AS8" s="348" t="s">
        <v>194</v>
      </c>
      <c r="AT8" s="348"/>
      <c r="AU8" s="348"/>
      <c r="AV8" s="348"/>
      <c r="AW8" s="348"/>
      <c r="AX8" s="348"/>
      <c r="AZ8" s="345" t="s">
        <v>195</v>
      </c>
      <c r="BA8" s="345"/>
      <c r="BB8" s="345"/>
      <c r="BC8" s="345"/>
      <c r="BD8" s="345"/>
      <c r="BE8" s="345"/>
      <c r="BG8" s="345" t="s">
        <v>189</v>
      </c>
      <c r="BH8" s="345"/>
      <c r="BI8" s="345"/>
      <c r="BJ8" s="345"/>
      <c r="BK8" s="345"/>
      <c r="BL8" s="345"/>
      <c r="BN8" s="345" t="s">
        <v>184</v>
      </c>
      <c r="BO8" s="345"/>
      <c r="BP8" s="345"/>
      <c r="BQ8" s="345"/>
      <c r="BR8" s="345"/>
      <c r="BS8" s="345"/>
      <c r="BU8" s="345" t="s">
        <v>179</v>
      </c>
      <c r="BV8" s="345"/>
      <c r="BW8" s="345"/>
      <c r="BX8" s="345"/>
      <c r="BY8" s="345"/>
      <c r="BZ8" s="345"/>
      <c r="CB8" s="348" t="s">
        <v>162</v>
      </c>
      <c r="CC8" s="348"/>
      <c r="CD8" s="348"/>
      <c r="CE8" s="348"/>
      <c r="CF8" s="348"/>
      <c r="CG8" s="348"/>
      <c r="CI8" s="345" t="s">
        <v>161</v>
      </c>
      <c r="CJ8" s="345"/>
      <c r="CK8" s="345"/>
      <c r="CL8" s="345"/>
      <c r="CM8" s="345"/>
      <c r="CN8" s="345"/>
      <c r="CP8" s="345" t="s">
        <v>159</v>
      </c>
      <c r="CQ8" s="345"/>
      <c r="CR8" s="345"/>
      <c r="CS8" s="345"/>
      <c r="CT8" s="345"/>
      <c r="CU8" s="345"/>
      <c r="CV8" s="229"/>
      <c r="CW8" s="345" t="s">
        <v>156</v>
      </c>
      <c r="CX8" s="345"/>
      <c r="CY8" s="345"/>
      <c r="CZ8" s="345"/>
      <c r="DA8" s="345"/>
      <c r="DB8" s="345"/>
      <c r="DD8" s="345" t="s">
        <v>153</v>
      </c>
      <c r="DE8" s="345"/>
      <c r="DF8" s="345"/>
      <c r="DG8" s="345"/>
      <c r="DH8" s="345"/>
      <c r="DI8" s="345"/>
      <c r="DK8" s="348" t="s">
        <v>147</v>
      </c>
      <c r="DL8" s="348"/>
      <c r="DM8" s="348"/>
      <c r="DN8" s="348"/>
      <c r="DO8" s="348"/>
      <c r="DP8" s="348"/>
      <c r="DR8" s="345" t="s">
        <v>146</v>
      </c>
      <c r="DS8" s="345"/>
      <c r="DT8" s="345"/>
      <c r="DU8" s="345"/>
      <c r="DV8" s="345"/>
      <c r="DW8" s="345"/>
      <c r="DY8" s="345" t="s">
        <v>139</v>
      </c>
      <c r="DZ8" s="345"/>
      <c r="EA8" s="345"/>
      <c r="EB8" s="345"/>
      <c r="EC8" s="345"/>
      <c r="ED8" s="345"/>
      <c r="EF8" s="345" t="s">
        <v>135</v>
      </c>
      <c r="EG8" s="345"/>
      <c r="EH8" s="345"/>
      <c r="EI8" s="345"/>
      <c r="EJ8" s="345"/>
      <c r="EK8" s="345"/>
      <c r="EM8" s="345" t="s">
        <v>132</v>
      </c>
      <c r="EN8" s="345"/>
      <c r="EO8" s="345"/>
      <c r="EP8" s="345"/>
      <c r="EQ8" s="345"/>
      <c r="ER8" s="345"/>
      <c r="ET8" s="348" t="s">
        <v>129</v>
      </c>
      <c r="EU8" s="348"/>
      <c r="EV8" s="348"/>
      <c r="EW8" s="348"/>
      <c r="EX8" s="348"/>
      <c r="EY8" s="348"/>
      <c r="FA8" s="345" t="s">
        <v>128</v>
      </c>
      <c r="FB8" s="345"/>
      <c r="FC8" s="345"/>
      <c r="FD8" s="345"/>
      <c r="FE8" s="345"/>
      <c r="FF8" s="345"/>
      <c r="FH8" s="345" t="s">
        <v>120</v>
      </c>
      <c r="FI8" s="345"/>
      <c r="FJ8" s="345"/>
      <c r="FK8" s="345"/>
      <c r="FL8" s="345"/>
      <c r="FM8" s="345"/>
      <c r="FO8" s="349" t="s">
        <v>116</v>
      </c>
      <c r="FP8" s="349"/>
      <c r="FQ8" s="349"/>
      <c r="FR8" s="349"/>
      <c r="FS8" s="349"/>
      <c r="FT8" s="349"/>
      <c r="FV8" s="345" t="s">
        <v>109</v>
      </c>
      <c r="FW8" s="345"/>
      <c r="FX8" s="345"/>
      <c r="FY8" s="345"/>
      <c r="FZ8" s="345"/>
      <c r="GA8" s="345"/>
      <c r="GB8" s="106"/>
      <c r="GC8" s="107"/>
      <c r="GD8" s="69"/>
      <c r="GE8" s="70"/>
    </row>
    <row r="9" spans="1:273" s="68" customFormat="1" ht="12">
      <c r="W9" s="70"/>
      <c r="AD9" s="70"/>
      <c r="AZ9" s="71"/>
      <c r="BA9" s="71"/>
      <c r="BB9" s="71"/>
      <c r="BC9" s="72"/>
      <c r="BD9" s="71"/>
      <c r="BE9" s="71"/>
      <c r="BF9" s="71"/>
      <c r="BG9" s="71"/>
      <c r="BH9" s="71"/>
      <c r="BI9" s="71"/>
      <c r="BJ9" s="71"/>
      <c r="BK9" s="71"/>
      <c r="BL9" s="71"/>
      <c r="BN9" s="71"/>
      <c r="BO9" s="71"/>
      <c r="BP9" s="71"/>
      <c r="BQ9" s="72"/>
      <c r="BR9" s="71"/>
      <c r="BS9" s="71"/>
      <c r="BU9" s="71"/>
      <c r="BV9" s="71"/>
      <c r="BW9" s="71"/>
      <c r="BX9" s="72"/>
      <c r="BY9" s="71"/>
      <c r="BZ9" s="71"/>
      <c r="CB9" s="71"/>
      <c r="CC9" s="71"/>
      <c r="CD9" s="71"/>
      <c r="CE9" s="72"/>
      <c r="CF9" s="71"/>
      <c r="CG9" s="71"/>
      <c r="CI9" s="71"/>
      <c r="CJ9" s="71"/>
      <c r="CK9" s="71"/>
      <c r="CL9" s="72"/>
      <c r="CM9" s="71"/>
      <c r="CN9" s="71"/>
      <c r="CP9" s="71"/>
      <c r="CQ9" s="71"/>
      <c r="CR9" s="71"/>
      <c r="CS9" s="72"/>
      <c r="CT9" s="71"/>
      <c r="CU9" s="71"/>
      <c r="CV9" s="71"/>
      <c r="CW9" s="71"/>
      <c r="CX9" s="71"/>
      <c r="CY9" s="71"/>
      <c r="CZ9" s="72"/>
      <c r="DA9" s="71"/>
      <c r="DB9" s="71"/>
      <c r="DD9" s="71"/>
      <c r="DE9" s="71"/>
      <c r="DF9" s="71"/>
      <c r="DG9" s="72"/>
      <c r="DH9" s="71"/>
      <c r="DI9" s="71"/>
      <c r="DK9" s="71"/>
      <c r="DL9" s="71"/>
      <c r="DM9" s="71"/>
      <c r="DN9" s="72"/>
      <c r="DO9" s="71"/>
      <c r="DP9" s="71"/>
      <c r="DR9" s="71"/>
      <c r="DS9" s="71"/>
      <c r="DT9" s="71"/>
      <c r="DU9" s="72"/>
      <c r="DV9" s="71"/>
      <c r="DW9" s="71"/>
      <c r="DY9" s="71"/>
      <c r="DZ9" s="71"/>
      <c r="EA9" s="71"/>
      <c r="EB9" s="72"/>
      <c r="EC9" s="71"/>
      <c r="ED9" s="71"/>
      <c r="EF9" s="71"/>
      <c r="EG9" s="71"/>
      <c r="EH9" s="71"/>
      <c r="EI9" s="72"/>
      <c r="EJ9" s="71"/>
      <c r="EK9" s="71"/>
      <c r="EM9" s="71"/>
      <c r="EN9" s="71"/>
      <c r="EO9" s="71"/>
      <c r="EP9" s="72"/>
      <c r="EQ9" s="71"/>
      <c r="ER9" s="71"/>
      <c r="ET9" s="71"/>
      <c r="EU9" s="71"/>
      <c r="EV9" s="71"/>
      <c r="EW9" s="72"/>
      <c r="EX9" s="71"/>
      <c r="EY9" s="71"/>
      <c r="FA9" s="71"/>
      <c r="FB9" s="71"/>
      <c r="FC9" s="71"/>
      <c r="FD9" s="72"/>
      <c r="FE9" s="71"/>
      <c r="FF9" s="71"/>
      <c r="FH9" s="71"/>
      <c r="FI9" s="71"/>
      <c r="FJ9" s="71"/>
      <c r="FK9" s="72"/>
      <c r="FL9" s="71"/>
      <c r="FM9" s="71"/>
      <c r="FO9" s="71"/>
      <c r="FP9" s="71"/>
      <c r="FQ9" s="71"/>
      <c r="FR9" s="72"/>
      <c r="FS9" s="71"/>
      <c r="FT9" s="71"/>
      <c r="FV9" s="71"/>
      <c r="FW9" s="71"/>
      <c r="FX9" s="71"/>
      <c r="FY9" s="72"/>
      <c r="FZ9" s="71"/>
      <c r="GA9" s="71"/>
      <c r="GB9" s="188"/>
      <c r="GC9" s="107"/>
      <c r="GD9" s="69"/>
      <c r="GE9" s="70"/>
      <c r="GF9" s="70"/>
      <c r="GG9" s="70"/>
      <c r="GH9" s="70"/>
      <c r="GI9" s="70"/>
      <c r="GJ9" s="70"/>
      <c r="GK9" s="70"/>
      <c r="GL9" s="70"/>
      <c r="GM9" s="70"/>
      <c r="GN9" s="70"/>
      <c r="GO9" s="70"/>
      <c r="GP9" s="70"/>
      <c r="GQ9" s="70"/>
      <c r="GR9" s="70"/>
      <c r="GS9" s="70"/>
      <c r="GT9" s="70"/>
      <c r="GU9" s="70"/>
      <c r="GV9" s="70"/>
      <c r="GW9" s="70"/>
      <c r="GX9" s="70"/>
      <c r="GY9" s="70"/>
      <c r="GZ9" s="70"/>
      <c r="HA9" s="70"/>
      <c r="HB9" s="70"/>
      <c r="HC9" s="70"/>
      <c r="HD9" s="70"/>
      <c r="HE9" s="70"/>
      <c r="HF9" s="70"/>
      <c r="HG9" s="70"/>
      <c r="HH9" s="70"/>
      <c r="HI9" s="70"/>
      <c r="HJ9" s="70"/>
      <c r="HK9" s="70"/>
      <c r="HL9" s="70"/>
      <c r="HM9" s="70"/>
      <c r="HN9" s="70"/>
      <c r="HO9" s="70"/>
      <c r="HP9" s="70"/>
      <c r="HQ9" s="70"/>
      <c r="HR9" s="70"/>
      <c r="HS9" s="70"/>
      <c r="HT9" s="70"/>
      <c r="HU9" s="70"/>
      <c r="HV9" s="70"/>
      <c r="HW9" s="70"/>
      <c r="HX9" s="70"/>
      <c r="HY9" s="70"/>
      <c r="HZ9" s="70"/>
      <c r="IA9" s="70"/>
      <c r="IB9" s="70"/>
      <c r="IC9" s="70"/>
      <c r="ID9" s="70"/>
      <c r="IE9" s="70"/>
      <c r="IF9" s="70"/>
      <c r="IG9" s="70"/>
      <c r="IH9" s="70"/>
      <c r="II9" s="70"/>
      <c r="IJ9" s="70"/>
      <c r="IK9" s="70"/>
      <c r="IL9" s="70"/>
      <c r="IM9" s="70"/>
      <c r="IN9" s="70"/>
      <c r="IO9" s="70"/>
      <c r="IP9" s="70"/>
      <c r="IQ9" s="70"/>
      <c r="IR9" s="70"/>
      <c r="IS9" s="70"/>
      <c r="IT9" s="70"/>
      <c r="IU9" s="70"/>
      <c r="IV9" s="70"/>
      <c r="IW9" s="70"/>
      <c r="IX9" s="70"/>
      <c r="IY9" s="70"/>
      <c r="IZ9" s="70"/>
      <c r="JA9" s="70"/>
      <c r="JB9" s="70"/>
      <c r="JC9" s="70"/>
      <c r="JD9" s="70"/>
      <c r="JE9" s="70"/>
      <c r="JF9" s="70"/>
      <c r="JG9" s="70"/>
      <c r="JH9" s="70"/>
      <c r="JI9" s="70"/>
      <c r="JJ9" s="70"/>
      <c r="JK9" s="70"/>
      <c r="JL9" s="70"/>
      <c r="JM9" s="70"/>
    </row>
    <row r="10" spans="1:273" s="68" customFormat="1" ht="48">
      <c r="C10" s="73" t="s">
        <v>78</v>
      </c>
      <c r="D10" s="74" t="s">
        <v>169</v>
      </c>
      <c r="E10" s="74" t="s">
        <v>79</v>
      </c>
      <c r="F10" s="74"/>
      <c r="G10" s="73" t="s">
        <v>80</v>
      </c>
      <c r="H10" s="74" t="s">
        <v>170</v>
      </c>
      <c r="J10" s="73" t="s">
        <v>78</v>
      </c>
      <c r="K10" s="74" t="s">
        <v>169</v>
      </c>
      <c r="L10" s="74" t="s">
        <v>79</v>
      </c>
      <c r="M10" s="74"/>
      <c r="N10" s="73" t="s">
        <v>80</v>
      </c>
      <c r="O10" s="74" t="s">
        <v>170</v>
      </c>
      <c r="Q10" s="73" t="s">
        <v>78</v>
      </c>
      <c r="R10" s="74" t="s">
        <v>169</v>
      </c>
      <c r="S10" s="74" t="s">
        <v>79</v>
      </c>
      <c r="T10" s="74"/>
      <c r="U10" s="73" t="s">
        <v>80</v>
      </c>
      <c r="V10" s="74" t="s">
        <v>170</v>
      </c>
      <c r="W10" s="229"/>
      <c r="X10" s="73" t="s">
        <v>78</v>
      </c>
      <c r="Y10" s="74" t="s">
        <v>169</v>
      </c>
      <c r="Z10" s="74" t="s">
        <v>79</v>
      </c>
      <c r="AA10" s="74"/>
      <c r="AB10" s="73" t="s">
        <v>80</v>
      </c>
      <c r="AC10" s="74" t="s">
        <v>170</v>
      </c>
      <c r="AD10" s="229"/>
      <c r="AE10" s="73" t="s">
        <v>78</v>
      </c>
      <c r="AF10" s="74" t="s">
        <v>169</v>
      </c>
      <c r="AG10" s="74" t="s">
        <v>79</v>
      </c>
      <c r="AH10" s="74"/>
      <c r="AI10" s="73" t="s">
        <v>80</v>
      </c>
      <c r="AJ10" s="74" t="s">
        <v>170</v>
      </c>
      <c r="AL10" s="73" t="s">
        <v>78</v>
      </c>
      <c r="AM10" s="74" t="s">
        <v>169</v>
      </c>
      <c r="AN10" s="74" t="s">
        <v>79</v>
      </c>
      <c r="AO10" s="74"/>
      <c r="AP10" s="73" t="s">
        <v>80</v>
      </c>
      <c r="AQ10" s="74" t="s">
        <v>170</v>
      </c>
      <c r="AS10" s="73" t="s">
        <v>78</v>
      </c>
      <c r="AT10" s="74" t="s">
        <v>169</v>
      </c>
      <c r="AU10" s="74" t="s">
        <v>79</v>
      </c>
      <c r="AV10" s="74"/>
      <c r="AW10" s="73" t="s">
        <v>80</v>
      </c>
      <c r="AX10" s="74" t="s">
        <v>170</v>
      </c>
      <c r="AZ10" s="73" t="s">
        <v>78</v>
      </c>
      <c r="BA10" s="74" t="s">
        <v>169</v>
      </c>
      <c r="BB10" s="74" t="s">
        <v>79</v>
      </c>
      <c r="BC10" s="74"/>
      <c r="BD10" s="73" t="s">
        <v>80</v>
      </c>
      <c r="BE10" s="74" t="s">
        <v>170</v>
      </c>
      <c r="BF10" s="229"/>
      <c r="BG10" s="73" t="s">
        <v>78</v>
      </c>
      <c r="BH10" s="74" t="s">
        <v>169</v>
      </c>
      <c r="BI10" s="74" t="s">
        <v>79</v>
      </c>
      <c r="BJ10" s="74"/>
      <c r="BK10" s="73" t="s">
        <v>80</v>
      </c>
      <c r="BL10" s="74" t="s">
        <v>170</v>
      </c>
      <c r="BN10" s="73" t="s">
        <v>78</v>
      </c>
      <c r="BO10" s="74" t="s">
        <v>169</v>
      </c>
      <c r="BP10" s="74" t="s">
        <v>79</v>
      </c>
      <c r="BQ10" s="74"/>
      <c r="BR10" s="73" t="s">
        <v>80</v>
      </c>
      <c r="BS10" s="74" t="s">
        <v>170</v>
      </c>
      <c r="BU10" s="73" t="s">
        <v>78</v>
      </c>
      <c r="BV10" s="74" t="s">
        <v>169</v>
      </c>
      <c r="BW10" s="74" t="s">
        <v>79</v>
      </c>
      <c r="BX10" s="74"/>
      <c r="BY10" s="73" t="s">
        <v>80</v>
      </c>
      <c r="BZ10" s="74" t="s">
        <v>170</v>
      </c>
      <c r="CB10" s="73" t="s">
        <v>78</v>
      </c>
      <c r="CC10" s="74" t="s">
        <v>169</v>
      </c>
      <c r="CD10" s="74" t="s">
        <v>79</v>
      </c>
      <c r="CE10" s="74"/>
      <c r="CF10" s="73" t="s">
        <v>80</v>
      </c>
      <c r="CG10" s="74" t="s">
        <v>170</v>
      </c>
      <c r="CI10" s="73" t="s">
        <v>78</v>
      </c>
      <c r="CJ10" s="74" t="s">
        <v>169</v>
      </c>
      <c r="CK10" s="74" t="s">
        <v>79</v>
      </c>
      <c r="CL10" s="74"/>
      <c r="CM10" s="73" t="s">
        <v>80</v>
      </c>
      <c r="CN10" s="74" t="s">
        <v>170</v>
      </c>
      <c r="CP10" s="73" t="s">
        <v>78</v>
      </c>
      <c r="CQ10" s="74" t="s">
        <v>169</v>
      </c>
      <c r="CR10" s="74" t="s">
        <v>79</v>
      </c>
      <c r="CS10" s="74"/>
      <c r="CT10" s="73" t="s">
        <v>80</v>
      </c>
      <c r="CU10" s="74" t="s">
        <v>170</v>
      </c>
      <c r="CV10" s="74"/>
      <c r="CW10" s="73" t="s">
        <v>78</v>
      </c>
      <c r="CX10" s="74" t="s">
        <v>169</v>
      </c>
      <c r="CY10" s="74" t="s">
        <v>79</v>
      </c>
      <c r="CZ10" s="74"/>
      <c r="DA10" s="73" t="s">
        <v>80</v>
      </c>
      <c r="DB10" s="74" t="s">
        <v>170</v>
      </c>
      <c r="DD10" s="73" t="s">
        <v>78</v>
      </c>
      <c r="DE10" s="74" t="s">
        <v>169</v>
      </c>
      <c r="DF10" s="74" t="s">
        <v>79</v>
      </c>
      <c r="DG10" s="74"/>
      <c r="DH10" s="73" t="s">
        <v>80</v>
      </c>
      <c r="DI10" s="74" t="s">
        <v>170</v>
      </c>
      <c r="DK10" s="73" t="s">
        <v>78</v>
      </c>
      <c r="DL10" s="74" t="s">
        <v>169</v>
      </c>
      <c r="DM10" s="74" t="s">
        <v>79</v>
      </c>
      <c r="DN10" s="74"/>
      <c r="DO10" s="73" t="s">
        <v>80</v>
      </c>
      <c r="DP10" s="74" t="s">
        <v>170</v>
      </c>
      <c r="DR10" s="73" t="s">
        <v>78</v>
      </c>
      <c r="DS10" s="74" t="s">
        <v>169</v>
      </c>
      <c r="DT10" s="74" t="s">
        <v>79</v>
      </c>
      <c r="DU10" s="74"/>
      <c r="DV10" s="73" t="s">
        <v>80</v>
      </c>
      <c r="DW10" s="74" t="s">
        <v>170</v>
      </c>
      <c r="DY10" s="73" t="s">
        <v>78</v>
      </c>
      <c r="DZ10" s="74" t="s">
        <v>169</v>
      </c>
      <c r="EA10" s="74" t="s">
        <v>79</v>
      </c>
      <c r="EB10" s="74"/>
      <c r="EC10" s="73" t="s">
        <v>80</v>
      </c>
      <c r="ED10" s="74" t="s">
        <v>170</v>
      </c>
      <c r="EF10" s="73" t="s">
        <v>78</v>
      </c>
      <c r="EG10" s="74" t="s">
        <v>169</v>
      </c>
      <c r="EH10" s="74" t="s">
        <v>79</v>
      </c>
      <c r="EI10" s="74"/>
      <c r="EJ10" s="73" t="s">
        <v>80</v>
      </c>
      <c r="EK10" s="74" t="s">
        <v>170</v>
      </c>
      <c r="EM10" s="73" t="s">
        <v>78</v>
      </c>
      <c r="EN10" s="74" t="s">
        <v>169</v>
      </c>
      <c r="EO10" s="74" t="s">
        <v>79</v>
      </c>
      <c r="EP10" s="74"/>
      <c r="EQ10" s="73" t="s">
        <v>80</v>
      </c>
      <c r="ER10" s="74" t="s">
        <v>170</v>
      </c>
      <c r="ET10" s="73" t="s">
        <v>78</v>
      </c>
      <c r="EU10" s="74" t="s">
        <v>169</v>
      </c>
      <c r="EV10" s="74" t="s">
        <v>79</v>
      </c>
      <c r="EW10" s="74"/>
      <c r="EX10" s="73" t="s">
        <v>80</v>
      </c>
      <c r="EY10" s="74" t="s">
        <v>170</v>
      </c>
      <c r="FA10" s="73" t="s">
        <v>78</v>
      </c>
      <c r="FB10" s="74" t="s">
        <v>169</v>
      </c>
      <c r="FC10" s="74" t="s">
        <v>79</v>
      </c>
      <c r="FD10" s="74"/>
      <c r="FE10" s="73" t="s">
        <v>80</v>
      </c>
      <c r="FF10" s="74" t="s">
        <v>170</v>
      </c>
      <c r="FH10" s="73" t="s">
        <v>78</v>
      </c>
      <c r="FI10" s="74" t="s">
        <v>169</v>
      </c>
      <c r="FJ10" s="74" t="s">
        <v>79</v>
      </c>
      <c r="FK10" s="74"/>
      <c r="FL10" s="73" t="s">
        <v>80</v>
      </c>
      <c r="FM10" s="74" t="s">
        <v>170</v>
      </c>
      <c r="FO10" s="73" t="s">
        <v>78</v>
      </c>
      <c r="FP10" s="74" t="s">
        <v>169</v>
      </c>
      <c r="FQ10" s="74" t="s">
        <v>79</v>
      </c>
      <c r="FR10" s="74"/>
      <c r="FS10" s="73" t="s">
        <v>80</v>
      </c>
      <c r="FT10" s="74" t="s">
        <v>170</v>
      </c>
      <c r="FV10" s="73" t="s">
        <v>78</v>
      </c>
      <c r="FW10" s="74" t="s">
        <v>169</v>
      </c>
      <c r="FX10" s="74" t="s">
        <v>79</v>
      </c>
      <c r="FY10" s="74"/>
      <c r="FZ10" s="73" t="s">
        <v>80</v>
      </c>
      <c r="GA10" s="74" t="s">
        <v>170</v>
      </c>
      <c r="GB10" s="188"/>
      <c r="GC10" s="107"/>
      <c r="GD10" s="69"/>
      <c r="GE10" s="70"/>
      <c r="GF10" s="70"/>
      <c r="GG10" s="70"/>
      <c r="GH10" s="70"/>
      <c r="GI10" s="70"/>
      <c r="GJ10" s="70"/>
      <c r="GK10" s="70"/>
      <c r="GL10" s="70"/>
      <c r="GM10" s="70"/>
      <c r="GN10" s="70"/>
      <c r="GO10" s="70"/>
      <c r="GP10" s="70"/>
      <c r="GQ10" s="70"/>
      <c r="GR10" s="70"/>
      <c r="GS10" s="70"/>
      <c r="GT10" s="70"/>
      <c r="GU10" s="70"/>
      <c r="GV10" s="70"/>
      <c r="GW10" s="70"/>
      <c r="GX10" s="70"/>
      <c r="GY10" s="70"/>
      <c r="GZ10" s="70"/>
      <c r="HA10" s="70"/>
      <c r="HB10" s="70"/>
      <c r="HC10" s="70"/>
      <c r="HD10" s="70"/>
      <c r="HE10" s="70"/>
      <c r="HF10" s="70"/>
      <c r="HG10" s="70"/>
      <c r="HH10" s="70"/>
      <c r="HI10" s="70"/>
      <c r="HJ10" s="70"/>
      <c r="HK10" s="70"/>
      <c r="HL10" s="70"/>
      <c r="HM10" s="70"/>
      <c r="HN10" s="70"/>
      <c r="HO10" s="70"/>
      <c r="HP10" s="70"/>
      <c r="HQ10" s="70"/>
      <c r="HR10" s="70"/>
      <c r="HS10" s="70"/>
      <c r="HT10" s="70"/>
      <c r="HU10" s="70"/>
      <c r="HV10" s="70"/>
      <c r="HW10" s="70"/>
      <c r="HX10" s="70"/>
      <c r="HY10" s="70"/>
      <c r="HZ10" s="70"/>
      <c r="IA10" s="70"/>
      <c r="IB10" s="70"/>
      <c r="IC10" s="70"/>
      <c r="ID10" s="70"/>
      <c r="IE10" s="70"/>
      <c r="IF10" s="70"/>
      <c r="IG10" s="70"/>
      <c r="IH10" s="70"/>
      <c r="II10" s="70"/>
      <c r="IJ10" s="70"/>
      <c r="IK10" s="70"/>
      <c r="IL10" s="70"/>
      <c r="IM10" s="70"/>
      <c r="IN10" s="70"/>
      <c r="IO10" s="70"/>
      <c r="IP10" s="70"/>
      <c r="IQ10" s="70"/>
      <c r="IR10" s="70"/>
      <c r="IS10" s="70"/>
      <c r="IT10" s="70"/>
      <c r="IU10" s="70"/>
      <c r="IV10" s="70"/>
      <c r="IW10" s="70"/>
      <c r="IX10" s="70"/>
      <c r="IY10" s="70"/>
      <c r="IZ10" s="70"/>
      <c r="JA10" s="70"/>
      <c r="JB10" s="70"/>
      <c r="JC10" s="70"/>
      <c r="JD10" s="70"/>
      <c r="JE10" s="70"/>
      <c r="JF10" s="70"/>
      <c r="JG10" s="70"/>
      <c r="JH10" s="70"/>
      <c r="JI10" s="70"/>
      <c r="JJ10" s="70"/>
      <c r="JK10" s="70"/>
      <c r="JL10" s="70"/>
      <c r="JM10" s="70"/>
    </row>
    <row r="11" spans="1:273" s="68" customFormat="1" ht="12">
      <c r="W11" s="70"/>
      <c r="AD11" s="70"/>
      <c r="AZ11" s="71"/>
      <c r="BA11" s="71"/>
      <c r="BB11" s="71"/>
      <c r="BC11" s="72"/>
      <c r="BD11" s="71"/>
      <c r="BE11" s="71"/>
      <c r="BF11" s="71"/>
      <c r="BG11" s="71"/>
      <c r="BH11" s="71"/>
      <c r="BI11" s="71"/>
      <c r="BJ11" s="71"/>
      <c r="BK11" s="71"/>
      <c r="BL11" s="71"/>
      <c r="BN11" s="71"/>
      <c r="BO11" s="71"/>
      <c r="BP11" s="71"/>
      <c r="BQ11" s="72"/>
      <c r="BR11" s="71"/>
      <c r="BS11" s="71"/>
      <c r="BU11" s="71"/>
      <c r="BV11" s="71"/>
      <c r="BW11" s="71"/>
      <c r="BX11" s="72"/>
      <c r="BY11" s="71"/>
      <c r="BZ11" s="71"/>
      <c r="CB11" s="71"/>
      <c r="CC11" s="71"/>
      <c r="CD11" s="71"/>
      <c r="CE11" s="72"/>
      <c r="CF11" s="71"/>
      <c r="CG11" s="71"/>
      <c r="CI11" s="71"/>
      <c r="CJ11" s="71"/>
      <c r="CK11" s="71"/>
      <c r="CL11" s="72"/>
      <c r="CM11" s="71"/>
      <c r="CN11" s="71"/>
      <c r="CP11" s="71"/>
      <c r="CQ11" s="71"/>
      <c r="CR11" s="71"/>
      <c r="CS11" s="72"/>
      <c r="CT11" s="71"/>
      <c r="CU11" s="71"/>
      <c r="CV11" s="71"/>
      <c r="CW11" s="71"/>
      <c r="CX11" s="71"/>
      <c r="CY11" s="71"/>
      <c r="CZ11" s="72"/>
      <c r="DA11" s="71"/>
      <c r="DB11" s="71"/>
      <c r="DD11" s="71"/>
      <c r="DE11" s="71"/>
      <c r="DF11" s="71"/>
      <c r="DG11" s="72"/>
      <c r="DH11" s="71"/>
      <c r="DI11" s="71"/>
      <c r="DK11" s="71"/>
      <c r="DL11" s="71"/>
      <c r="DM11" s="71"/>
      <c r="DN11" s="72"/>
      <c r="DO11" s="71"/>
      <c r="DP11" s="71"/>
      <c r="DR11" s="71"/>
      <c r="DS11" s="71"/>
      <c r="DT11" s="71"/>
      <c r="DU11" s="72"/>
      <c r="DV11" s="71"/>
      <c r="DW11" s="71"/>
      <c r="DY11" s="71"/>
      <c r="DZ11" s="71"/>
      <c r="EA11" s="71"/>
      <c r="EB11" s="72"/>
      <c r="EC11" s="71"/>
      <c r="ED11" s="71"/>
      <c r="EF11" s="71"/>
      <c r="EG11" s="71"/>
      <c r="EH11" s="71"/>
      <c r="EI11" s="72"/>
      <c r="EJ11" s="71"/>
      <c r="EK11" s="71"/>
      <c r="EM11" s="71"/>
      <c r="EN11" s="71"/>
      <c r="EO11" s="71"/>
      <c r="EP11" s="72"/>
      <c r="EQ11" s="71"/>
      <c r="ER11" s="71"/>
      <c r="ET11" s="71"/>
      <c r="EU11" s="71"/>
      <c r="EV11" s="71"/>
      <c r="EW11" s="72"/>
      <c r="EX11" s="71"/>
      <c r="EY11" s="71"/>
      <c r="FA11" s="71"/>
      <c r="FB11" s="71"/>
      <c r="FC11" s="71"/>
      <c r="FD11" s="72"/>
      <c r="FE11" s="71"/>
      <c r="FF11" s="71"/>
      <c r="FH11" s="71"/>
      <c r="FI11" s="71"/>
      <c r="FJ11" s="71"/>
      <c r="FK11" s="72"/>
      <c r="FL11" s="71"/>
      <c r="FM11" s="71"/>
      <c r="FO11" s="71"/>
      <c r="FP11" s="71"/>
      <c r="FQ11" s="71"/>
      <c r="FR11" s="72"/>
      <c r="FS11" s="71"/>
      <c r="FT11" s="71"/>
      <c r="FV11" s="71"/>
      <c r="FW11" s="71"/>
      <c r="FX11" s="71"/>
      <c r="FY11" s="72"/>
      <c r="FZ11" s="71"/>
      <c r="GA11" s="71"/>
      <c r="GB11" s="188"/>
      <c r="GC11" s="107"/>
      <c r="GD11" s="69"/>
      <c r="GE11" s="70"/>
      <c r="GF11" s="70"/>
      <c r="GG11" s="70"/>
      <c r="GH11" s="70"/>
      <c r="GI11" s="70"/>
      <c r="GJ11" s="70"/>
      <c r="GK11" s="70"/>
      <c r="GL11" s="70"/>
      <c r="GM11" s="70"/>
      <c r="GN11" s="70"/>
      <c r="GO11" s="70"/>
      <c r="GP11" s="70"/>
      <c r="GQ11" s="70"/>
      <c r="GR11" s="70"/>
      <c r="GS11" s="70"/>
      <c r="GT11" s="70"/>
      <c r="GU11" s="70"/>
      <c r="GV11" s="70"/>
      <c r="GW11" s="70"/>
      <c r="GX11" s="70"/>
      <c r="GY11" s="70"/>
      <c r="GZ11" s="70"/>
      <c r="HA11" s="70"/>
      <c r="HB11" s="70"/>
      <c r="HC11" s="70"/>
      <c r="HD11" s="70"/>
      <c r="HE11" s="70"/>
      <c r="HF11" s="70"/>
      <c r="HG11" s="70"/>
      <c r="HH11" s="70"/>
      <c r="HI11" s="70"/>
      <c r="HJ11" s="70"/>
      <c r="HK11" s="70"/>
      <c r="HL11" s="70"/>
      <c r="HM11" s="70"/>
      <c r="HN11" s="70"/>
      <c r="HO11" s="70"/>
      <c r="HP11" s="70"/>
      <c r="HQ11" s="70"/>
      <c r="HR11" s="70"/>
      <c r="HS11" s="70"/>
      <c r="HT11" s="70"/>
      <c r="HU11" s="70"/>
      <c r="HV11" s="70"/>
      <c r="HW11" s="70"/>
      <c r="HX11" s="70"/>
      <c r="HY11" s="70"/>
      <c r="HZ11" s="70"/>
      <c r="IA11" s="70"/>
      <c r="IB11" s="70"/>
      <c r="IC11" s="70"/>
      <c r="ID11" s="70"/>
      <c r="IE11" s="70"/>
      <c r="IF11" s="70"/>
      <c r="IG11" s="70"/>
      <c r="IH11" s="70"/>
      <c r="II11" s="70"/>
      <c r="IJ11" s="70"/>
      <c r="IK11" s="70"/>
      <c r="IL11" s="70"/>
      <c r="IM11" s="70"/>
      <c r="IN11" s="70"/>
      <c r="IO11" s="70"/>
      <c r="IP11" s="70"/>
      <c r="IQ11" s="70"/>
      <c r="IR11" s="70"/>
      <c r="IS11" s="70"/>
      <c r="IT11" s="70"/>
      <c r="IU11" s="70"/>
      <c r="IV11" s="70"/>
      <c r="IW11" s="70"/>
      <c r="IX11" s="70"/>
      <c r="IY11" s="70"/>
      <c r="IZ11" s="70"/>
      <c r="JA11" s="70"/>
      <c r="JB11" s="70"/>
      <c r="JC11" s="70"/>
      <c r="JD11" s="70"/>
      <c r="JE11" s="70"/>
      <c r="JF11" s="70"/>
      <c r="JG11" s="70"/>
      <c r="JH11" s="70"/>
      <c r="JI11" s="70"/>
      <c r="JJ11" s="70"/>
      <c r="JK11" s="70"/>
      <c r="JL11" s="70"/>
      <c r="JM11" s="70"/>
    </row>
    <row r="12" spans="1:273" s="68" customFormat="1" ht="12">
      <c r="A12" s="110" t="s">
        <v>103</v>
      </c>
      <c r="B12" s="110"/>
      <c r="C12" s="110"/>
      <c r="D12" s="110"/>
      <c r="E12" s="110"/>
      <c r="F12" s="110"/>
      <c r="G12" s="190"/>
      <c r="H12" s="110"/>
      <c r="I12" s="110"/>
      <c r="J12" s="110"/>
      <c r="K12" s="110"/>
      <c r="L12" s="110"/>
      <c r="M12" s="110"/>
      <c r="N12" s="110"/>
      <c r="O12" s="110"/>
      <c r="P12" s="110"/>
      <c r="Q12" s="110"/>
      <c r="R12" s="110"/>
      <c r="S12" s="110"/>
      <c r="T12" s="110"/>
      <c r="U12" s="190"/>
      <c r="V12" s="110"/>
      <c r="W12" s="190"/>
      <c r="X12" s="110"/>
      <c r="Y12" s="110"/>
      <c r="Z12" s="110"/>
      <c r="AA12" s="110"/>
      <c r="AB12" s="190"/>
      <c r="AC12" s="110"/>
      <c r="AD12" s="190"/>
      <c r="AE12" s="110"/>
      <c r="AF12" s="110"/>
      <c r="AG12" s="110"/>
      <c r="AH12" s="110"/>
      <c r="AI12" s="190"/>
      <c r="AJ12" s="110"/>
      <c r="AK12" s="110"/>
      <c r="AL12" s="110"/>
      <c r="AM12" s="110"/>
      <c r="AN12" s="110"/>
      <c r="AO12" s="110"/>
      <c r="AP12" s="190"/>
      <c r="AQ12" s="110"/>
      <c r="AR12" s="110"/>
      <c r="AS12" s="108"/>
      <c r="AT12" s="190"/>
      <c r="AU12" s="108"/>
      <c r="AW12" s="181"/>
      <c r="AX12" s="190"/>
      <c r="AY12" s="110"/>
      <c r="AZ12" s="108"/>
      <c r="BA12" s="149"/>
      <c r="BB12" s="108"/>
      <c r="BC12" s="109"/>
      <c r="BD12" s="108"/>
      <c r="BE12" s="108"/>
      <c r="BF12" s="108"/>
      <c r="BG12" s="108"/>
      <c r="BH12" s="108"/>
      <c r="BI12" s="108"/>
      <c r="BJ12" s="108"/>
      <c r="BK12" s="108"/>
      <c r="BL12" s="108"/>
      <c r="BM12" s="110"/>
      <c r="BN12" s="108"/>
      <c r="BO12" s="149"/>
      <c r="BP12" s="108"/>
      <c r="BQ12" s="109"/>
      <c r="BR12" s="108"/>
      <c r="BS12" s="108"/>
      <c r="BT12" s="110"/>
      <c r="BU12" s="108"/>
      <c r="BV12" s="149"/>
      <c r="BW12" s="108"/>
      <c r="BX12" s="109"/>
      <c r="BY12" s="108"/>
      <c r="BZ12" s="108"/>
      <c r="CA12" s="110"/>
      <c r="CB12" s="108"/>
      <c r="CC12" s="149"/>
      <c r="CD12" s="108"/>
      <c r="CE12" s="109"/>
      <c r="CF12" s="108"/>
      <c r="CG12" s="108"/>
      <c r="CH12" s="110"/>
      <c r="CI12" s="108"/>
      <c r="CJ12" s="149"/>
      <c r="CK12" s="108"/>
      <c r="CL12" s="109"/>
      <c r="CM12" s="108"/>
      <c r="CN12" s="108"/>
      <c r="CO12" s="110"/>
      <c r="CP12" s="108"/>
      <c r="CQ12" s="149"/>
      <c r="CR12" s="108"/>
      <c r="CS12" s="109"/>
      <c r="CT12" s="108"/>
      <c r="CU12" s="108"/>
      <c r="CV12" s="108"/>
      <c r="CW12" s="108"/>
      <c r="CX12" s="149"/>
      <c r="CY12" s="108"/>
      <c r="CZ12" s="109"/>
      <c r="DA12" s="108"/>
      <c r="DB12" s="108"/>
      <c r="DC12" s="110"/>
      <c r="DD12" s="108"/>
      <c r="DE12" s="149"/>
      <c r="DF12" s="108"/>
      <c r="DG12" s="109"/>
      <c r="DH12" s="108"/>
      <c r="DI12" s="108"/>
      <c r="DJ12" s="110"/>
      <c r="DK12" s="108"/>
      <c r="DL12" s="149"/>
      <c r="DM12" s="108"/>
      <c r="DN12" s="109"/>
      <c r="DO12" s="108"/>
      <c r="DP12" s="108"/>
      <c r="DQ12" s="110"/>
      <c r="DR12" s="108"/>
      <c r="DS12" s="149"/>
      <c r="DT12" s="108"/>
      <c r="DU12" s="109"/>
      <c r="DV12" s="108"/>
      <c r="DW12" s="108"/>
      <c r="DX12" s="110"/>
      <c r="DY12" s="108"/>
      <c r="DZ12" s="149"/>
      <c r="EA12" s="108"/>
      <c r="EB12" s="109"/>
      <c r="EC12" s="108"/>
      <c r="ED12" s="108"/>
      <c r="EE12" s="110"/>
      <c r="EF12" s="108"/>
      <c r="EG12" s="149"/>
      <c r="EH12" s="108"/>
      <c r="EI12" s="109"/>
      <c r="EJ12" s="108"/>
      <c r="EK12" s="108"/>
      <c r="EL12" s="110"/>
      <c r="EM12" s="108"/>
      <c r="EN12" s="149"/>
      <c r="EO12" s="108"/>
      <c r="EP12" s="109"/>
      <c r="EQ12" s="108"/>
      <c r="ER12" s="108"/>
      <c r="ES12" s="110"/>
      <c r="ET12" s="108"/>
      <c r="EU12" s="149"/>
      <c r="EV12" s="108"/>
      <c r="EW12" s="109"/>
      <c r="EX12" s="108"/>
      <c r="EY12" s="108"/>
      <c r="EZ12" s="110"/>
      <c r="FA12" s="108"/>
      <c r="FB12" s="149"/>
      <c r="FC12" s="108"/>
      <c r="FD12" s="109"/>
      <c r="FE12" s="108"/>
      <c r="FF12" s="108"/>
      <c r="FG12" s="110"/>
      <c r="FH12" s="108"/>
      <c r="FI12" s="149"/>
      <c r="FJ12" s="108"/>
      <c r="FK12" s="109"/>
      <c r="FL12" s="108"/>
      <c r="FM12" s="108"/>
      <c r="FN12" s="110"/>
      <c r="FO12" s="108"/>
      <c r="FP12" s="149"/>
      <c r="FQ12" s="108"/>
      <c r="FR12" s="109"/>
      <c r="FS12" s="108"/>
      <c r="FT12" s="108"/>
      <c r="FU12" s="110"/>
      <c r="FV12" s="108"/>
      <c r="FW12" s="149"/>
      <c r="FX12" s="108"/>
      <c r="FY12" s="109"/>
      <c r="FZ12" s="108"/>
      <c r="GA12" s="108"/>
      <c r="GB12" s="190"/>
      <c r="GC12" s="107"/>
      <c r="GD12" s="69"/>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c r="IW12" s="70"/>
      <c r="IX12" s="70"/>
      <c r="IY12" s="70"/>
      <c r="IZ12" s="70"/>
      <c r="JA12" s="70"/>
      <c r="JB12" s="70"/>
      <c r="JC12" s="70"/>
      <c r="JD12" s="70"/>
      <c r="JE12" s="70"/>
      <c r="JF12" s="70"/>
      <c r="JG12" s="70"/>
      <c r="JH12" s="70"/>
      <c r="JI12" s="70"/>
      <c r="JJ12" s="70"/>
      <c r="JK12" s="70"/>
      <c r="JL12" s="70"/>
      <c r="JM12" s="70"/>
    </row>
    <row r="13" spans="1:273" s="68" customFormat="1" ht="12">
      <c r="A13" s="98" t="s">
        <v>148</v>
      </c>
      <c r="B13" s="98"/>
      <c r="C13" s="108">
        <v>87703</v>
      </c>
      <c r="D13" s="149"/>
      <c r="E13" s="108">
        <v>-317</v>
      </c>
      <c r="F13" s="150">
        <v>-1</v>
      </c>
      <c r="G13" s="181">
        <f t="shared" ref="G13:G16" si="0">SUM(C13:E13)</f>
        <v>87386</v>
      </c>
      <c r="H13" s="181"/>
      <c r="I13" s="98"/>
      <c r="J13" s="108">
        <v>364160</v>
      </c>
      <c r="K13" s="149"/>
      <c r="L13" s="108">
        <v>-1429</v>
      </c>
      <c r="M13" s="150">
        <v>-1</v>
      </c>
      <c r="N13" s="181">
        <f t="shared" ref="N13:N16" si="1">SUM(J13:L13)</f>
        <v>362731</v>
      </c>
      <c r="O13" s="181"/>
      <c r="P13" s="98"/>
      <c r="Q13" s="108">
        <v>95346</v>
      </c>
      <c r="R13" s="149"/>
      <c r="S13" s="108">
        <v>-310</v>
      </c>
      <c r="T13" s="150">
        <v>-1</v>
      </c>
      <c r="U13" s="181">
        <f t="shared" ref="U13:U16" si="2">SUM(Q13:S13)</f>
        <v>95036</v>
      </c>
      <c r="V13" s="181"/>
      <c r="W13" s="181"/>
      <c r="X13" s="108">
        <v>94195</v>
      </c>
      <c r="Y13" s="149"/>
      <c r="Z13" s="108">
        <v>-135</v>
      </c>
      <c r="AA13" s="150">
        <v>-1</v>
      </c>
      <c r="AB13" s="181">
        <f t="shared" ref="AB13:AB16" si="3">SUM(X13:Z13)</f>
        <v>94060</v>
      </c>
      <c r="AC13" s="181"/>
      <c r="AD13" s="181"/>
      <c r="AE13" s="108">
        <v>90485</v>
      </c>
      <c r="AF13" s="149"/>
      <c r="AG13" s="108">
        <v>-462</v>
      </c>
      <c r="AH13" s="150">
        <v>-1</v>
      </c>
      <c r="AI13" s="181">
        <f t="shared" ref="AI13:AI16" si="4">SUM(AE13:AG13)</f>
        <v>90023</v>
      </c>
      <c r="AJ13" s="181"/>
      <c r="AK13" s="98"/>
      <c r="AL13" s="108">
        <v>84134</v>
      </c>
      <c r="AM13" s="149"/>
      <c r="AN13" s="108">
        <v>-522</v>
      </c>
      <c r="AO13" s="150">
        <v>-1</v>
      </c>
      <c r="AP13" s="181">
        <f t="shared" ref="AP13:AP16" si="5">SUM(AL13:AN13)</f>
        <v>83612</v>
      </c>
      <c r="AQ13" s="181"/>
      <c r="AR13" s="98"/>
      <c r="AS13" s="108">
        <v>299850</v>
      </c>
      <c r="AT13" s="149"/>
      <c r="AU13" s="108">
        <v>-1229</v>
      </c>
      <c r="AV13" s="150">
        <v>-1</v>
      </c>
      <c r="AW13" s="181">
        <f t="shared" ref="AW13:AW16" si="6">SUM(AS13:AU13)</f>
        <v>298621</v>
      </c>
      <c r="AX13" s="181"/>
      <c r="AY13" s="98"/>
      <c r="AZ13" s="108">
        <v>79489</v>
      </c>
      <c r="BA13" s="149"/>
      <c r="BB13" s="108">
        <v>-390</v>
      </c>
      <c r="BC13" s="150">
        <v>-1</v>
      </c>
      <c r="BD13" s="181">
        <f>SUM(AZ13:BB13)</f>
        <v>79099</v>
      </c>
      <c r="BE13" s="181"/>
      <c r="BF13" s="181"/>
      <c r="BG13" s="108">
        <v>77132</v>
      </c>
      <c r="BH13" s="149"/>
      <c r="BI13" s="108">
        <v>-268</v>
      </c>
      <c r="BJ13" s="150">
        <v>-1</v>
      </c>
      <c r="BK13" s="181">
        <f>SUM(BG13:BI13)</f>
        <v>76864</v>
      </c>
      <c r="BL13" s="181"/>
      <c r="BM13" s="98"/>
      <c r="BN13" s="108">
        <v>73061</v>
      </c>
      <c r="BO13" s="149"/>
      <c r="BP13" s="108">
        <v>-211</v>
      </c>
      <c r="BQ13" s="150">
        <v>-1</v>
      </c>
      <c r="BR13" s="111">
        <f>SUM(BN13:BP13)</f>
        <v>72850</v>
      </c>
      <c r="BS13" s="111"/>
      <c r="BT13" s="98"/>
      <c r="BU13" s="108">
        <v>70168</v>
      </c>
      <c r="BV13" s="149"/>
      <c r="BW13" s="108">
        <v>-360</v>
      </c>
      <c r="BX13" s="150">
        <v>-1</v>
      </c>
      <c r="BY13" s="111">
        <f>SUM(BU13:BW13)</f>
        <v>69808</v>
      </c>
      <c r="BZ13" s="111"/>
      <c r="CA13" s="98"/>
      <c r="CB13" s="108">
        <v>244021</v>
      </c>
      <c r="CC13" s="149"/>
      <c r="CD13" s="108">
        <v>-953</v>
      </c>
      <c r="CE13" s="150">
        <v>-1</v>
      </c>
      <c r="CF13" s="181">
        <f>SUM(CB13:CD13)</f>
        <v>243068</v>
      </c>
      <c r="CG13" s="181"/>
      <c r="CH13" s="98"/>
      <c r="CI13" s="108">
        <v>64889</v>
      </c>
      <c r="CJ13" s="149"/>
      <c r="CK13" s="108">
        <v>-312</v>
      </c>
      <c r="CL13" s="150">
        <v>-1</v>
      </c>
      <c r="CM13" s="111">
        <f>SUM(CI13:CK13)</f>
        <v>64577</v>
      </c>
      <c r="CN13" s="111"/>
      <c r="CO13" s="98"/>
      <c r="CP13" s="108">
        <v>61298</v>
      </c>
      <c r="CQ13" s="149"/>
      <c r="CR13" s="108">
        <v>-202</v>
      </c>
      <c r="CS13" s="150">
        <v>-1</v>
      </c>
      <c r="CT13" s="111">
        <f>SUM(CP13:CR13)</f>
        <v>61096</v>
      </c>
      <c r="CU13" s="111"/>
      <c r="CV13" s="111"/>
      <c r="CW13" s="108">
        <v>58918</v>
      </c>
      <c r="CX13" s="149"/>
      <c r="CY13" s="108">
        <v>-158</v>
      </c>
      <c r="CZ13" s="150">
        <v>-1</v>
      </c>
      <c r="DA13" s="111">
        <f>SUM(CW13:CY13)</f>
        <v>58760</v>
      </c>
      <c r="DB13" s="111"/>
      <c r="DC13" s="98"/>
      <c r="DD13" s="108">
        <v>58916</v>
      </c>
      <c r="DE13" s="149"/>
      <c r="DF13" s="108">
        <v>-281</v>
      </c>
      <c r="DG13" s="150">
        <v>-1</v>
      </c>
      <c r="DH13" s="111">
        <f>SUM(DD13:DF13)</f>
        <v>58635</v>
      </c>
      <c r="DI13" s="111"/>
      <c r="DJ13" s="110"/>
      <c r="DK13" s="108">
        <v>237310</v>
      </c>
      <c r="DL13" s="149"/>
      <c r="DM13" s="108">
        <v>-833</v>
      </c>
      <c r="DN13" s="150">
        <v>-1</v>
      </c>
      <c r="DO13" s="181">
        <f>SUM(DK13:DM13)</f>
        <v>236477</v>
      </c>
      <c r="DP13" s="181"/>
      <c r="DQ13" s="110"/>
      <c r="DR13" s="108">
        <v>58424</v>
      </c>
      <c r="DS13" s="149"/>
      <c r="DT13" s="108">
        <v>-252</v>
      </c>
      <c r="DU13" s="150">
        <v>-1</v>
      </c>
      <c r="DV13" s="181">
        <f>SUM(DR13:DT13)</f>
        <v>58172</v>
      </c>
      <c r="DW13" s="181"/>
      <c r="DX13" s="110"/>
      <c r="DY13" s="108">
        <v>60776</v>
      </c>
      <c r="DZ13" s="149"/>
      <c r="EA13" s="108">
        <v>-182</v>
      </c>
      <c r="EB13" s="150">
        <v>-1</v>
      </c>
      <c r="EC13" s="181">
        <f>SUM(DY13:EA13)</f>
        <v>60594</v>
      </c>
      <c r="ED13" s="181"/>
      <c r="EE13" s="110"/>
      <c r="EF13" s="108">
        <v>58533</v>
      </c>
      <c r="EG13" s="149"/>
      <c r="EH13" s="108">
        <v>-186</v>
      </c>
      <c r="EI13" s="150">
        <v>-1</v>
      </c>
      <c r="EJ13" s="181">
        <f>SUM(EF13:EH13)</f>
        <v>58347</v>
      </c>
      <c r="EK13" s="181"/>
      <c r="EL13" s="110"/>
      <c r="EM13" s="108">
        <v>59577</v>
      </c>
      <c r="EN13" s="149"/>
      <c r="EO13" s="108">
        <v>-213</v>
      </c>
      <c r="EP13" s="150">
        <v>-1</v>
      </c>
      <c r="EQ13" s="181">
        <f>SUM(EM13:EO13)</f>
        <v>59364</v>
      </c>
      <c r="ER13" s="181"/>
      <c r="ES13" s="110"/>
      <c r="ET13" s="108">
        <v>142193</v>
      </c>
      <c r="EU13" s="149"/>
      <c r="EV13" s="108">
        <v>-342</v>
      </c>
      <c r="EW13" s="150">
        <v>-1</v>
      </c>
      <c r="EX13" s="181">
        <f>SUM(ET13:EV13)</f>
        <v>141851</v>
      </c>
      <c r="EY13" s="181"/>
      <c r="EZ13" s="110"/>
      <c r="FA13" s="108">
        <v>57771</v>
      </c>
      <c r="FB13" s="149"/>
      <c r="FC13" s="108">
        <v>-197</v>
      </c>
      <c r="FD13" s="150">
        <v>-1</v>
      </c>
      <c r="FE13" s="181">
        <f>SUM(FA13:FC13)</f>
        <v>57574</v>
      </c>
      <c r="FF13" s="181"/>
      <c r="FG13" s="110"/>
      <c r="FH13" s="108">
        <v>50772</v>
      </c>
      <c r="FI13" s="149"/>
      <c r="FJ13" s="108">
        <v>-167</v>
      </c>
      <c r="FK13" s="150">
        <v>-1</v>
      </c>
      <c r="FL13" s="111">
        <f>SUM(FH13:FJ13)</f>
        <v>50605</v>
      </c>
      <c r="FM13" s="111"/>
      <c r="FN13" s="110"/>
      <c r="FO13" s="108">
        <v>17855</v>
      </c>
      <c r="FP13" s="149"/>
      <c r="FQ13" s="108">
        <v>60</v>
      </c>
      <c r="FR13" s="150">
        <v>-1</v>
      </c>
      <c r="FS13" s="181">
        <f>SUM(FO13:FQ13)</f>
        <v>17915</v>
      </c>
      <c r="FT13" s="181"/>
      <c r="FU13" s="110"/>
      <c r="FV13" s="108">
        <v>15795</v>
      </c>
      <c r="FW13" s="149"/>
      <c r="FX13" s="108">
        <v>-38</v>
      </c>
      <c r="FY13" s="150">
        <v>-1</v>
      </c>
      <c r="FZ13" s="181">
        <f>SUM(FV13:FX13)</f>
        <v>15757</v>
      </c>
      <c r="GA13" s="181"/>
      <c r="GB13" s="190"/>
      <c r="GC13" s="107"/>
      <c r="GD13" s="69"/>
      <c r="GE13" s="70"/>
      <c r="GF13" s="70"/>
      <c r="GG13" s="70"/>
      <c r="GH13" s="70"/>
      <c r="GI13" s="70"/>
      <c r="GJ13" s="70"/>
      <c r="GK13" s="70"/>
      <c r="GL13" s="70"/>
      <c r="GM13" s="70"/>
      <c r="GN13" s="70"/>
      <c r="GO13" s="70"/>
      <c r="GP13" s="70"/>
      <c r="GQ13" s="70"/>
      <c r="GR13" s="70"/>
      <c r="GS13" s="70"/>
      <c r="GT13" s="70"/>
      <c r="GU13" s="70"/>
      <c r="GV13" s="70"/>
      <c r="GW13" s="70"/>
      <c r="GX13" s="70"/>
      <c r="GY13" s="70"/>
      <c r="GZ13" s="70"/>
      <c r="HA13" s="70"/>
      <c r="HB13" s="70"/>
      <c r="HC13" s="70"/>
      <c r="HD13" s="70"/>
      <c r="HE13" s="70"/>
      <c r="HF13" s="70"/>
      <c r="HG13" s="70"/>
      <c r="HH13" s="70"/>
      <c r="HI13" s="70"/>
      <c r="HJ13" s="70"/>
      <c r="HK13" s="70"/>
      <c r="HL13" s="70"/>
      <c r="HM13" s="70"/>
      <c r="HN13" s="70"/>
      <c r="HO13" s="70"/>
      <c r="HP13" s="70"/>
      <c r="HQ13" s="70"/>
      <c r="HR13" s="70"/>
      <c r="HS13" s="70"/>
      <c r="HT13" s="70"/>
      <c r="HU13" s="70"/>
      <c r="HV13" s="70"/>
      <c r="HW13" s="70"/>
      <c r="HX13" s="70"/>
      <c r="HY13" s="70"/>
      <c r="HZ13" s="70"/>
      <c r="IA13" s="70"/>
      <c r="IB13" s="70"/>
      <c r="IC13" s="70"/>
      <c r="ID13" s="70"/>
      <c r="IE13" s="70"/>
      <c r="IF13" s="70"/>
      <c r="IG13" s="70"/>
      <c r="IH13" s="70"/>
      <c r="II13" s="70"/>
      <c r="IJ13" s="70"/>
      <c r="IK13" s="70"/>
      <c r="IL13" s="70"/>
      <c r="IM13" s="70"/>
      <c r="IN13" s="70"/>
      <c r="IO13" s="70"/>
      <c r="IP13" s="70"/>
      <c r="IQ13" s="70"/>
      <c r="IR13" s="70"/>
      <c r="IS13" s="70"/>
      <c r="IT13" s="70"/>
      <c r="IU13" s="70"/>
      <c r="IV13" s="70"/>
      <c r="IW13" s="70"/>
      <c r="IX13" s="70"/>
      <c r="IY13" s="70"/>
      <c r="IZ13" s="70"/>
      <c r="JA13" s="70"/>
      <c r="JB13" s="70"/>
      <c r="JC13" s="70"/>
      <c r="JD13" s="70"/>
      <c r="JE13" s="70"/>
      <c r="JF13" s="70"/>
      <c r="JG13" s="70"/>
      <c r="JH13" s="70"/>
      <c r="JI13" s="70"/>
      <c r="JJ13" s="70"/>
      <c r="JK13" s="70"/>
      <c r="JL13" s="70"/>
      <c r="JM13" s="70"/>
    </row>
    <row r="14" spans="1:273" s="68" customFormat="1" ht="12">
      <c r="A14" s="106" t="s">
        <v>24</v>
      </c>
      <c r="B14" s="106"/>
      <c r="C14" s="108">
        <v>30465</v>
      </c>
      <c r="D14" s="149"/>
      <c r="E14" s="108">
        <v>-300</v>
      </c>
      <c r="F14" s="150">
        <v>-1</v>
      </c>
      <c r="G14" s="181">
        <f t="shared" si="0"/>
        <v>30165</v>
      </c>
      <c r="H14" s="181"/>
      <c r="I14" s="106"/>
      <c r="J14" s="108">
        <v>133889</v>
      </c>
      <c r="K14" s="149"/>
      <c r="L14" s="108">
        <v>-1233</v>
      </c>
      <c r="M14" s="150">
        <v>-1</v>
      </c>
      <c r="N14" s="181">
        <f t="shared" si="1"/>
        <v>132656</v>
      </c>
      <c r="O14" s="181"/>
      <c r="P14" s="106"/>
      <c r="Q14" s="108">
        <v>34232</v>
      </c>
      <c r="R14" s="149"/>
      <c r="S14" s="108">
        <v>-300</v>
      </c>
      <c r="T14" s="150">
        <v>-1</v>
      </c>
      <c r="U14" s="181">
        <f t="shared" si="2"/>
        <v>33932</v>
      </c>
      <c r="V14" s="181"/>
      <c r="W14" s="181"/>
      <c r="X14" s="108">
        <v>33770</v>
      </c>
      <c r="Y14" s="149"/>
      <c r="Z14" s="108">
        <v>-277</v>
      </c>
      <c r="AA14" s="150">
        <v>-1</v>
      </c>
      <c r="AB14" s="181">
        <f t="shared" si="3"/>
        <v>33493</v>
      </c>
      <c r="AC14" s="181"/>
      <c r="AD14" s="181"/>
      <c r="AE14" s="108">
        <v>33117</v>
      </c>
      <c r="AF14" s="149"/>
      <c r="AG14" s="108">
        <v>-327</v>
      </c>
      <c r="AH14" s="150">
        <v>-1</v>
      </c>
      <c r="AI14" s="181">
        <f t="shared" si="4"/>
        <v>32790</v>
      </c>
      <c r="AJ14" s="181"/>
      <c r="AK14" s="106"/>
      <c r="AL14" s="108">
        <v>32770</v>
      </c>
      <c r="AM14" s="149"/>
      <c r="AN14" s="108">
        <v>-329</v>
      </c>
      <c r="AO14" s="150">
        <v>-1</v>
      </c>
      <c r="AP14" s="181">
        <f t="shared" si="5"/>
        <v>32441</v>
      </c>
      <c r="AQ14" s="181"/>
      <c r="AR14" s="106"/>
      <c r="AS14" s="108">
        <v>122565</v>
      </c>
      <c r="AT14" s="149"/>
      <c r="AU14" s="108">
        <v>-1079</v>
      </c>
      <c r="AV14" s="150">
        <v>-1</v>
      </c>
      <c r="AW14" s="181">
        <f t="shared" si="6"/>
        <v>121486</v>
      </c>
      <c r="AX14" s="181"/>
      <c r="AY14" s="106"/>
      <c r="AZ14" s="108">
        <v>35175</v>
      </c>
      <c r="BA14" s="149"/>
      <c r="BB14" s="108">
        <v>-313</v>
      </c>
      <c r="BC14" s="150">
        <v>-1</v>
      </c>
      <c r="BD14" s="181">
        <f>SUM(AZ14:BB14)</f>
        <v>34862</v>
      </c>
      <c r="BE14" s="181"/>
      <c r="BF14" s="181"/>
      <c r="BG14" s="108">
        <v>34396</v>
      </c>
      <c r="BH14" s="149"/>
      <c r="BI14" s="108">
        <v>-261</v>
      </c>
      <c r="BJ14" s="150">
        <v>-1</v>
      </c>
      <c r="BK14" s="181">
        <f>SUM(BG14:BI14)</f>
        <v>34135</v>
      </c>
      <c r="BL14" s="181"/>
      <c r="BM14" s="106"/>
      <c r="BN14" s="108">
        <v>27305</v>
      </c>
      <c r="BO14" s="149"/>
      <c r="BP14" s="108">
        <v>-270</v>
      </c>
      <c r="BQ14" s="150">
        <v>-1</v>
      </c>
      <c r="BR14" s="111">
        <f>SUM(BN14:BP14)</f>
        <v>27035</v>
      </c>
      <c r="BS14" s="111"/>
      <c r="BT14" s="106"/>
      <c r="BU14" s="108">
        <v>25689</v>
      </c>
      <c r="BV14" s="149"/>
      <c r="BW14" s="108">
        <v>-235</v>
      </c>
      <c r="BX14" s="150">
        <v>-1</v>
      </c>
      <c r="BY14" s="111">
        <f>SUM(BU14:BW14)</f>
        <v>25454</v>
      </c>
      <c r="BZ14" s="111"/>
      <c r="CA14" s="106"/>
      <c r="CB14" s="108">
        <v>89861</v>
      </c>
      <c r="CC14" s="149"/>
      <c r="CD14" s="108">
        <v>-900</v>
      </c>
      <c r="CE14" s="150">
        <v>-1</v>
      </c>
      <c r="CF14" s="181">
        <f>SUM(CB14:CD14)</f>
        <v>88961</v>
      </c>
      <c r="CG14" s="181"/>
      <c r="CH14" s="106"/>
      <c r="CI14" s="108">
        <v>25237</v>
      </c>
      <c r="CJ14" s="149"/>
      <c r="CK14" s="108">
        <v>-269</v>
      </c>
      <c r="CL14" s="150">
        <v>-1</v>
      </c>
      <c r="CM14" s="111">
        <f>SUM(CI14:CK14)</f>
        <v>24968</v>
      </c>
      <c r="CN14" s="111"/>
      <c r="CO14" s="106"/>
      <c r="CP14" s="108">
        <v>22427</v>
      </c>
      <c r="CQ14" s="149"/>
      <c r="CR14" s="108">
        <v>-215</v>
      </c>
      <c r="CS14" s="150">
        <v>-1</v>
      </c>
      <c r="CT14" s="111">
        <f>SUM(CP14:CR14)</f>
        <v>22212</v>
      </c>
      <c r="CU14" s="111"/>
      <c r="CV14" s="111"/>
      <c r="CW14" s="108">
        <v>21689</v>
      </c>
      <c r="CX14" s="149"/>
      <c r="CY14" s="108">
        <v>-258</v>
      </c>
      <c r="CZ14" s="150">
        <v>-1</v>
      </c>
      <c r="DA14" s="111">
        <f>SUM(CW14:CY14)</f>
        <v>21431</v>
      </c>
      <c r="DB14" s="111"/>
      <c r="DC14" s="106"/>
      <c r="DD14" s="108">
        <v>20508</v>
      </c>
      <c r="DE14" s="149"/>
      <c r="DF14" s="108">
        <v>-158</v>
      </c>
      <c r="DG14" s="150">
        <v>-1</v>
      </c>
      <c r="DH14" s="111">
        <f>SUM(DD14:DF14)</f>
        <v>20350</v>
      </c>
      <c r="DI14" s="111"/>
      <c r="DJ14" s="106"/>
      <c r="DK14" s="108">
        <v>94456</v>
      </c>
      <c r="DL14" s="149"/>
      <c r="DM14" s="108">
        <v>-832</v>
      </c>
      <c r="DN14" s="150">
        <v>-1</v>
      </c>
      <c r="DO14" s="181">
        <f>SUM(DK14:DM14)</f>
        <v>93624</v>
      </c>
      <c r="DP14" s="181"/>
      <c r="DQ14" s="106"/>
      <c r="DR14" s="108">
        <v>23578</v>
      </c>
      <c r="DS14" s="149"/>
      <c r="DT14" s="108">
        <v>-200</v>
      </c>
      <c r="DU14" s="150">
        <v>-1</v>
      </c>
      <c r="DV14" s="181">
        <f>SUM(DR14:DT14)</f>
        <v>23378</v>
      </c>
      <c r="DW14" s="181"/>
      <c r="DX14" s="106"/>
      <c r="DY14" s="108">
        <v>24084</v>
      </c>
      <c r="DZ14" s="149"/>
      <c r="EA14" s="108">
        <v>-224</v>
      </c>
      <c r="EB14" s="150">
        <v>-1</v>
      </c>
      <c r="EC14" s="181">
        <f>SUM(DY14:EA14)</f>
        <v>23860</v>
      </c>
      <c r="ED14" s="181"/>
      <c r="EE14" s="106"/>
      <c r="EF14" s="108">
        <v>23831</v>
      </c>
      <c r="EG14" s="149"/>
      <c r="EH14" s="108">
        <v>-234</v>
      </c>
      <c r="EI14" s="150">
        <v>-1</v>
      </c>
      <c r="EJ14" s="181">
        <f>SUM(EF14:EH14)</f>
        <v>23597</v>
      </c>
      <c r="EK14" s="181"/>
      <c r="EL14" s="106"/>
      <c r="EM14" s="108">
        <v>22963</v>
      </c>
      <c r="EN14" s="149"/>
      <c r="EO14" s="108">
        <v>-174</v>
      </c>
      <c r="EP14" s="150">
        <v>-1</v>
      </c>
      <c r="EQ14" s="181">
        <f>SUM(EM14:EO14)</f>
        <v>22789</v>
      </c>
      <c r="ER14" s="181"/>
      <c r="ES14" s="106"/>
      <c r="ET14" s="108">
        <v>96068</v>
      </c>
      <c r="EU14" s="149"/>
      <c r="EV14" s="108">
        <v>-754</v>
      </c>
      <c r="EW14" s="150">
        <v>-1</v>
      </c>
      <c r="EX14" s="181">
        <f>SUM(ET14:EV14)</f>
        <v>95314</v>
      </c>
      <c r="EY14" s="181"/>
      <c r="EZ14" s="106"/>
      <c r="FA14" s="108">
        <v>24148</v>
      </c>
      <c r="FB14" s="149"/>
      <c r="FC14" s="108">
        <v>-207</v>
      </c>
      <c r="FD14" s="150">
        <v>-1</v>
      </c>
      <c r="FE14" s="181">
        <f>SUM(FA14:FC14)</f>
        <v>23941</v>
      </c>
      <c r="FF14" s="181"/>
      <c r="FG14" s="106"/>
      <c r="FH14" s="108">
        <v>25199</v>
      </c>
      <c r="FI14" s="149"/>
      <c r="FJ14" s="108">
        <v>-138</v>
      </c>
      <c r="FK14" s="150">
        <v>-1</v>
      </c>
      <c r="FL14" s="111">
        <f>SUM(FH14:FJ14)</f>
        <v>25061</v>
      </c>
      <c r="FM14" s="111"/>
      <c r="FN14" s="106"/>
      <c r="FO14" s="108">
        <v>24681</v>
      </c>
      <c r="FP14" s="149"/>
      <c r="FQ14" s="108">
        <v>-312</v>
      </c>
      <c r="FR14" s="150">
        <v>-1</v>
      </c>
      <c r="FS14" s="181">
        <f>SUM(FO14:FQ14)</f>
        <v>24369</v>
      </c>
      <c r="FT14" s="181"/>
      <c r="FU14" s="106"/>
      <c r="FV14" s="108">
        <v>22040</v>
      </c>
      <c r="FW14" s="149"/>
      <c r="FX14" s="108">
        <v>-97</v>
      </c>
      <c r="FY14" s="150">
        <v>-1</v>
      </c>
      <c r="FZ14" s="181">
        <f>SUM(FV14:FX14)</f>
        <v>21943</v>
      </c>
      <c r="GA14" s="181"/>
      <c r="GB14" s="188"/>
      <c r="GC14" s="112"/>
      <c r="GD14" s="75"/>
      <c r="GE14" s="76"/>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70"/>
      <c r="IG14" s="70"/>
      <c r="IH14" s="70"/>
      <c r="II14" s="70"/>
      <c r="IJ14" s="70"/>
      <c r="IK14" s="70"/>
      <c r="IL14" s="70"/>
      <c r="IM14" s="70"/>
      <c r="IN14" s="70"/>
      <c r="IO14" s="70"/>
      <c r="IP14" s="70"/>
      <c r="IQ14" s="70"/>
      <c r="IR14" s="70"/>
      <c r="IS14" s="70"/>
      <c r="IT14" s="70"/>
      <c r="IU14" s="70"/>
      <c r="IV14" s="70"/>
      <c r="IW14" s="70"/>
      <c r="IX14" s="70"/>
      <c r="IY14" s="70"/>
      <c r="IZ14" s="70"/>
      <c r="JA14" s="70"/>
      <c r="JB14" s="70"/>
      <c r="JC14" s="70"/>
      <c r="JD14" s="70"/>
      <c r="JE14" s="70"/>
      <c r="JF14" s="70"/>
      <c r="JG14" s="70"/>
      <c r="JH14" s="70"/>
      <c r="JI14" s="70"/>
      <c r="JJ14" s="70"/>
      <c r="JK14" s="70"/>
      <c r="JL14" s="70"/>
      <c r="JM14" s="70"/>
    </row>
    <row r="15" spans="1:273" s="68" customFormat="1" ht="12">
      <c r="A15" s="106" t="s">
        <v>93</v>
      </c>
      <c r="B15" s="106"/>
      <c r="C15" s="108">
        <v>56796</v>
      </c>
      <c r="D15" s="149"/>
      <c r="E15" s="108">
        <v>-524</v>
      </c>
      <c r="F15" s="150">
        <v>-1</v>
      </c>
      <c r="G15" s="181">
        <f t="shared" si="0"/>
        <v>56272</v>
      </c>
      <c r="H15" s="181"/>
      <c r="I15" s="106"/>
      <c r="J15" s="108">
        <v>253389</v>
      </c>
      <c r="K15" s="149"/>
      <c r="L15" s="108">
        <v>-1838</v>
      </c>
      <c r="M15" s="150">
        <v>-1</v>
      </c>
      <c r="N15" s="181">
        <f t="shared" si="1"/>
        <v>251551</v>
      </c>
      <c r="O15" s="181"/>
      <c r="P15" s="106"/>
      <c r="Q15" s="108">
        <v>64896</v>
      </c>
      <c r="R15" s="149"/>
      <c r="S15" s="108">
        <v>-516</v>
      </c>
      <c r="T15" s="150">
        <v>-1</v>
      </c>
      <c r="U15" s="181">
        <f t="shared" si="2"/>
        <v>64380</v>
      </c>
      <c r="V15" s="181"/>
      <c r="W15" s="181"/>
      <c r="X15" s="108">
        <v>64179</v>
      </c>
      <c r="Y15" s="149"/>
      <c r="Z15" s="108">
        <v>-122</v>
      </c>
      <c r="AA15" s="150">
        <v>-1</v>
      </c>
      <c r="AB15" s="181">
        <f t="shared" si="3"/>
        <v>64057</v>
      </c>
      <c r="AC15" s="181"/>
      <c r="AD15" s="181"/>
      <c r="AE15" s="108">
        <v>64886</v>
      </c>
      <c r="AF15" s="149"/>
      <c r="AG15" s="108">
        <v>-603</v>
      </c>
      <c r="AH15" s="150">
        <v>-1</v>
      </c>
      <c r="AI15" s="181">
        <f t="shared" si="4"/>
        <v>64283</v>
      </c>
      <c r="AJ15" s="181"/>
      <c r="AK15" s="106"/>
      <c r="AL15" s="108">
        <v>59428</v>
      </c>
      <c r="AM15" s="149"/>
      <c r="AN15" s="108">
        <v>-597</v>
      </c>
      <c r="AO15" s="150">
        <v>-1</v>
      </c>
      <c r="AP15" s="181">
        <f t="shared" si="5"/>
        <v>58831</v>
      </c>
      <c r="AQ15" s="181"/>
      <c r="AR15" s="106"/>
      <c r="AS15" s="108">
        <v>194954</v>
      </c>
      <c r="AT15" s="149"/>
      <c r="AU15" s="108">
        <v>-1451</v>
      </c>
      <c r="AV15" s="150">
        <v>-1</v>
      </c>
      <c r="AW15" s="181">
        <f t="shared" si="6"/>
        <v>193503</v>
      </c>
      <c r="AX15" s="181"/>
      <c r="AY15" s="106"/>
      <c r="AZ15" s="108">
        <v>57966</v>
      </c>
      <c r="BA15" s="149"/>
      <c r="BB15" s="108">
        <v>-449</v>
      </c>
      <c r="BC15" s="150">
        <v>-1</v>
      </c>
      <c r="BD15" s="181">
        <f>SUM(AZ15:BB15)</f>
        <v>57517</v>
      </c>
      <c r="BE15" s="181"/>
      <c r="BF15" s="181"/>
      <c r="BG15" s="108">
        <v>55470</v>
      </c>
      <c r="BH15" s="149"/>
      <c r="BI15" s="108">
        <v>-89</v>
      </c>
      <c r="BJ15" s="150">
        <v>-1</v>
      </c>
      <c r="BK15" s="181">
        <f>SUM(BG15:BI15)</f>
        <v>55381</v>
      </c>
      <c r="BL15" s="181"/>
      <c r="BM15" s="106"/>
      <c r="BN15" s="108">
        <v>40237</v>
      </c>
      <c r="BO15" s="149"/>
      <c r="BP15" s="108">
        <v>-468</v>
      </c>
      <c r="BQ15" s="150">
        <v>-1</v>
      </c>
      <c r="BR15" s="111">
        <f>SUM(BN15:BP15)</f>
        <v>39769</v>
      </c>
      <c r="BS15" s="111"/>
      <c r="BT15" s="106"/>
      <c r="BU15" s="108">
        <v>41281</v>
      </c>
      <c r="BV15" s="149"/>
      <c r="BW15" s="108">
        <v>-445</v>
      </c>
      <c r="BX15" s="150">
        <v>-1</v>
      </c>
      <c r="BY15" s="111">
        <f>SUM(BU15:BW15)</f>
        <v>40836</v>
      </c>
      <c r="BZ15" s="111"/>
      <c r="CA15" s="106"/>
      <c r="CB15" s="108">
        <v>155584</v>
      </c>
      <c r="CC15" s="149"/>
      <c r="CD15" s="108">
        <v>-1626</v>
      </c>
      <c r="CE15" s="150">
        <v>-1</v>
      </c>
      <c r="CF15" s="181">
        <f>SUM(CB15:CD15)</f>
        <v>153958</v>
      </c>
      <c r="CG15" s="181"/>
      <c r="CH15" s="106"/>
      <c r="CI15" s="108">
        <v>41546</v>
      </c>
      <c r="CJ15" s="149"/>
      <c r="CK15" s="108">
        <v>-540</v>
      </c>
      <c r="CL15" s="150">
        <v>-1</v>
      </c>
      <c r="CM15" s="111">
        <f>SUM(CI15:CK15)</f>
        <v>41006</v>
      </c>
      <c r="CN15" s="111"/>
      <c r="CO15" s="106"/>
      <c r="CP15" s="108">
        <v>37599</v>
      </c>
      <c r="CQ15" s="149"/>
      <c r="CR15" s="108">
        <v>-247</v>
      </c>
      <c r="CS15" s="150">
        <v>-1</v>
      </c>
      <c r="CT15" s="111">
        <f>SUM(CP15:CR15)</f>
        <v>37352</v>
      </c>
      <c r="CU15" s="111"/>
      <c r="CV15" s="111"/>
      <c r="CW15" s="108">
        <v>38375</v>
      </c>
      <c r="CX15" s="149"/>
      <c r="CY15" s="108">
        <v>-386</v>
      </c>
      <c r="CZ15" s="150">
        <v>-1</v>
      </c>
      <c r="DA15" s="111">
        <f>SUM(CW15:CY15)</f>
        <v>37989</v>
      </c>
      <c r="DB15" s="111"/>
      <c r="DC15" s="106"/>
      <c r="DD15" s="108">
        <v>38064</v>
      </c>
      <c r="DE15" s="149"/>
      <c r="DF15" s="108">
        <v>-453</v>
      </c>
      <c r="DG15" s="150">
        <v>-1</v>
      </c>
      <c r="DH15" s="111">
        <f>SUM(DD15:DF15)</f>
        <v>37611</v>
      </c>
      <c r="DI15" s="111"/>
      <c r="DJ15" s="106"/>
      <c r="DK15" s="108">
        <v>172742</v>
      </c>
      <c r="DL15" s="149"/>
      <c r="DM15" s="108">
        <v>-1335</v>
      </c>
      <c r="DN15" s="150">
        <v>-1</v>
      </c>
      <c r="DO15" s="181">
        <f>SUM(DK15:DM15)</f>
        <v>171407</v>
      </c>
      <c r="DP15" s="181"/>
      <c r="DQ15" s="106"/>
      <c r="DR15" s="108">
        <v>42743</v>
      </c>
      <c r="DS15" s="149"/>
      <c r="DT15" s="108">
        <v>-421</v>
      </c>
      <c r="DU15" s="150">
        <v>-1</v>
      </c>
      <c r="DV15" s="181">
        <f>SUM(DR15:DT15)</f>
        <v>42322</v>
      </c>
      <c r="DW15" s="181"/>
      <c r="DX15" s="106"/>
      <c r="DY15" s="108">
        <v>42396</v>
      </c>
      <c r="DZ15" s="149"/>
      <c r="EA15" s="108">
        <v>-316</v>
      </c>
      <c r="EB15" s="150">
        <v>-1</v>
      </c>
      <c r="EC15" s="181">
        <f>SUM(DY15:EA15)</f>
        <v>42080</v>
      </c>
      <c r="ED15" s="181"/>
      <c r="EE15" s="106"/>
      <c r="EF15" s="108">
        <v>44406</v>
      </c>
      <c r="EG15" s="149"/>
      <c r="EH15" s="108">
        <v>-335</v>
      </c>
      <c r="EI15" s="150">
        <v>-1</v>
      </c>
      <c r="EJ15" s="181">
        <f>SUM(EF15:EH15)</f>
        <v>44071</v>
      </c>
      <c r="EK15" s="181"/>
      <c r="EL15" s="106"/>
      <c r="EM15" s="108">
        <v>43197</v>
      </c>
      <c r="EN15" s="149"/>
      <c r="EO15" s="108">
        <v>-263</v>
      </c>
      <c r="EP15" s="150">
        <v>-1</v>
      </c>
      <c r="EQ15" s="181">
        <f>SUM(EM15:EO15)</f>
        <v>42934</v>
      </c>
      <c r="ER15" s="181"/>
      <c r="ES15" s="106"/>
      <c r="ET15" s="108">
        <v>189403</v>
      </c>
      <c r="EU15" s="149"/>
      <c r="EV15" s="108">
        <v>-855</v>
      </c>
      <c r="EW15" s="150">
        <v>-1</v>
      </c>
      <c r="EX15" s="181">
        <f>SUM(ET15:EV15)</f>
        <v>188548</v>
      </c>
      <c r="EY15" s="181"/>
      <c r="EZ15" s="106"/>
      <c r="FA15" s="108">
        <v>48737</v>
      </c>
      <c r="FB15" s="149"/>
      <c r="FC15" s="108">
        <v>-112</v>
      </c>
      <c r="FD15" s="150">
        <v>-1</v>
      </c>
      <c r="FE15" s="181">
        <f>SUM(FA15:FC15)</f>
        <v>48625</v>
      </c>
      <c r="FF15" s="181"/>
      <c r="FG15" s="106"/>
      <c r="FH15" s="108">
        <v>47345</v>
      </c>
      <c r="FI15" s="149"/>
      <c r="FJ15" s="108">
        <v>-245</v>
      </c>
      <c r="FK15" s="150">
        <v>-1</v>
      </c>
      <c r="FL15" s="111">
        <f>SUM(FH15:FJ15)</f>
        <v>47100</v>
      </c>
      <c r="FM15" s="111"/>
      <c r="FN15" s="106"/>
      <c r="FO15" s="108">
        <v>49466</v>
      </c>
      <c r="FP15" s="149"/>
      <c r="FQ15" s="108">
        <v>-328</v>
      </c>
      <c r="FR15" s="150">
        <v>-1</v>
      </c>
      <c r="FS15" s="181">
        <f>SUM(FO15:FQ15)</f>
        <v>49138</v>
      </c>
      <c r="FT15" s="181"/>
      <c r="FU15" s="106"/>
      <c r="FV15" s="108">
        <v>43855</v>
      </c>
      <c r="FW15" s="149"/>
      <c r="FX15" s="108">
        <v>-170</v>
      </c>
      <c r="FY15" s="150">
        <v>-1</v>
      </c>
      <c r="FZ15" s="181">
        <f>SUM(FV15:FX15)</f>
        <v>43685</v>
      </c>
      <c r="GA15" s="181"/>
      <c r="GB15" s="188"/>
      <c r="GC15" s="112"/>
      <c r="GD15" s="75"/>
      <c r="GE15" s="76"/>
      <c r="GF15" s="70"/>
      <c r="GG15" s="70"/>
      <c r="GH15" s="70"/>
      <c r="GI15" s="70"/>
      <c r="GJ15" s="70"/>
      <c r="GK15" s="70"/>
      <c r="GL15" s="70"/>
      <c r="GM15" s="70"/>
      <c r="GN15" s="70"/>
      <c r="GO15" s="70"/>
      <c r="GP15" s="70"/>
      <c r="GQ15" s="70"/>
      <c r="GR15" s="70"/>
      <c r="GS15" s="70"/>
      <c r="GT15" s="70"/>
      <c r="GU15" s="70"/>
      <c r="GV15" s="70"/>
      <c r="GW15" s="70"/>
      <c r="GX15" s="70"/>
      <c r="GY15" s="70"/>
      <c r="GZ15" s="70"/>
      <c r="HA15" s="70"/>
      <c r="HB15" s="70"/>
      <c r="HC15" s="70"/>
      <c r="HD15" s="70"/>
      <c r="HE15" s="70"/>
      <c r="HF15" s="70"/>
      <c r="HG15" s="70"/>
      <c r="HH15" s="70"/>
      <c r="HI15" s="70"/>
      <c r="HJ15" s="70"/>
      <c r="HK15" s="70"/>
      <c r="HL15" s="70"/>
      <c r="HM15" s="70"/>
      <c r="HN15" s="70"/>
      <c r="HO15" s="70"/>
      <c r="HP15" s="70"/>
      <c r="HQ15" s="70"/>
      <c r="HR15" s="70"/>
      <c r="HS15" s="70"/>
      <c r="HT15" s="70"/>
      <c r="HU15" s="70"/>
      <c r="HV15" s="70"/>
      <c r="HW15" s="70"/>
      <c r="HX15" s="70"/>
      <c r="HY15" s="70"/>
      <c r="HZ15" s="70"/>
      <c r="IA15" s="70"/>
      <c r="IB15" s="70"/>
      <c r="IC15" s="70"/>
      <c r="ID15" s="70"/>
      <c r="IE15" s="70"/>
      <c r="IF15" s="70"/>
      <c r="IG15" s="70"/>
      <c r="IH15" s="70"/>
      <c r="II15" s="70"/>
      <c r="IJ15" s="70"/>
      <c r="IK15" s="70"/>
      <c r="IL15" s="70"/>
      <c r="IM15" s="70"/>
      <c r="IN15" s="70"/>
      <c r="IO15" s="70"/>
      <c r="IP15" s="70"/>
      <c r="IQ15" s="70"/>
      <c r="IR15" s="70"/>
      <c r="IS15" s="70"/>
      <c r="IT15" s="70"/>
      <c r="IU15" s="70"/>
      <c r="IV15" s="70"/>
      <c r="IW15" s="70"/>
      <c r="IX15" s="70"/>
      <c r="IY15" s="70"/>
      <c r="IZ15" s="70"/>
      <c r="JA15" s="70"/>
      <c r="JB15" s="70"/>
      <c r="JC15" s="70"/>
      <c r="JD15" s="70"/>
      <c r="JE15" s="70"/>
      <c r="JF15" s="70"/>
      <c r="JG15" s="70"/>
      <c r="JH15" s="70"/>
      <c r="JI15" s="70"/>
      <c r="JJ15" s="70"/>
      <c r="JK15" s="70"/>
      <c r="JL15" s="70"/>
      <c r="JM15" s="70"/>
    </row>
    <row r="16" spans="1:273" s="68" customFormat="1" ht="12">
      <c r="A16" s="106" t="s">
        <v>41</v>
      </c>
      <c r="B16" s="106"/>
      <c r="C16" s="108">
        <v>47477</v>
      </c>
      <c r="D16" s="149"/>
      <c r="E16" s="108">
        <v>-47477</v>
      </c>
      <c r="F16" s="150">
        <v>-2</v>
      </c>
      <c r="G16" s="181">
        <f t="shared" si="0"/>
        <v>0</v>
      </c>
      <c r="H16" s="181"/>
      <c r="I16" s="106"/>
      <c r="J16" s="108">
        <v>185868</v>
      </c>
      <c r="K16" s="149"/>
      <c r="L16" s="108">
        <v>-185868</v>
      </c>
      <c r="M16" s="150">
        <v>-2</v>
      </c>
      <c r="N16" s="181">
        <f t="shared" si="1"/>
        <v>0</v>
      </c>
      <c r="O16" s="181"/>
      <c r="P16" s="106"/>
      <c r="Q16" s="108">
        <v>47477</v>
      </c>
      <c r="R16" s="149"/>
      <c r="S16" s="108">
        <v>-47477</v>
      </c>
      <c r="T16" s="150">
        <v>-2</v>
      </c>
      <c r="U16" s="181">
        <f t="shared" si="2"/>
        <v>0</v>
      </c>
      <c r="V16" s="181"/>
      <c r="W16" s="181"/>
      <c r="X16" s="108">
        <v>47303</v>
      </c>
      <c r="Y16" s="149"/>
      <c r="Z16" s="108">
        <v>-47303</v>
      </c>
      <c r="AA16" s="150">
        <v>-2</v>
      </c>
      <c r="AB16" s="181">
        <f t="shared" si="3"/>
        <v>0</v>
      </c>
      <c r="AC16" s="181"/>
      <c r="AD16" s="181"/>
      <c r="AE16" s="108">
        <v>47128</v>
      </c>
      <c r="AF16" s="149"/>
      <c r="AG16" s="108">
        <v>-47128</v>
      </c>
      <c r="AH16" s="150">
        <v>-2</v>
      </c>
      <c r="AI16" s="181">
        <f t="shared" si="4"/>
        <v>0</v>
      </c>
      <c r="AJ16" s="181"/>
      <c r="AK16" s="106"/>
      <c r="AL16" s="108">
        <v>43960</v>
      </c>
      <c r="AM16" s="149"/>
      <c r="AN16" s="108">
        <v>-43960</v>
      </c>
      <c r="AO16" s="150">
        <v>-2</v>
      </c>
      <c r="AP16" s="181">
        <f t="shared" si="5"/>
        <v>0</v>
      </c>
      <c r="AQ16" s="181"/>
      <c r="AR16" s="106"/>
      <c r="AS16" s="108">
        <v>130556</v>
      </c>
      <c r="AT16" s="149"/>
      <c r="AU16" s="108">
        <v>-130556</v>
      </c>
      <c r="AV16" s="150">
        <v>-2</v>
      </c>
      <c r="AW16" s="181">
        <f t="shared" si="6"/>
        <v>0</v>
      </c>
      <c r="AX16" s="181"/>
      <c r="AY16" s="106"/>
      <c r="AZ16" s="108">
        <v>43288</v>
      </c>
      <c r="BA16" s="149"/>
      <c r="BB16" s="108">
        <v>-43288</v>
      </c>
      <c r="BC16" s="150">
        <v>-2</v>
      </c>
      <c r="BD16" s="181">
        <f>SUM(AZ16:BB16)</f>
        <v>0</v>
      </c>
      <c r="BE16" s="181"/>
      <c r="BF16" s="181"/>
      <c r="BG16" s="108">
        <v>39285</v>
      </c>
      <c r="BH16" s="149"/>
      <c r="BI16" s="108">
        <v>-39285</v>
      </c>
      <c r="BJ16" s="150">
        <v>-2</v>
      </c>
      <c r="BK16" s="181">
        <f>SUM(BG16:BI16)</f>
        <v>0</v>
      </c>
      <c r="BL16" s="181"/>
      <c r="BM16" s="106"/>
      <c r="BN16" s="108">
        <v>24848</v>
      </c>
      <c r="BO16" s="149"/>
      <c r="BP16" s="108">
        <v>-24848</v>
      </c>
      <c r="BQ16" s="150">
        <v>-2</v>
      </c>
      <c r="BR16" s="111">
        <f>SUM(BN16:BP16)</f>
        <v>0</v>
      </c>
      <c r="BS16" s="111"/>
      <c r="BT16" s="106"/>
      <c r="BU16" s="108">
        <v>23135</v>
      </c>
      <c r="BV16" s="149"/>
      <c r="BW16" s="108">
        <v>-23135</v>
      </c>
      <c r="BX16" s="150">
        <v>-2</v>
      </c>
      <c r="BY16" s="111">
        <f>SUM(BU16:BW16)</f>
        <v>0</v>
      </c>
      <c r="BZ16" s="111"/>
      <c r="CA16" s="106"/>
      <c r="CB16" s="108">
        <v>74238</v>
      </c>
      <c r="CC16" s="149"/>
      <c r="CD16" s="108">
        <v>-74238</v>
      </c>
      <c r="CE16" s="150">
        <v>-2</v>
      </c>
      <c r="CF16" s="181">
        <f>SUM(CB16:CD16)</f>
        <v>0</v>
      </c>
      <c r="CG16" s="181"/>
      <c r="CH16" s="106"/>
      <c r="CI16" s="108">
        <v>17994</v>
      </c>
      <c r="CJ16" s="234"/>
      <c r="CK16" s="108">
        <v>-17994</v>
      </c>
      <c r="CL16" s="150">
        <v>-2</v>
      </c>
      <c r="CM16" s="108">
        <v>0</v>
      </c>
      <c r="CN16" s="111"/>
      <c r="CO16" s="106"/>
      <c r="CP16" s="108">
        <v>17630</v>
      </c>
      <c r="CQ16" s="234"/>
      <c r="CR16" s="108">
        <v>-17630</v>
      </c>
      <c r="CS16" s="150">
        <v>-2</v>
      </c>
      <c r="CT16" s="108">
        <v>0</v>
      </c>
      <c r="CU16" s="111"/>
      <c r="CV16" s="111"/>
      <c r="CW16" s="108">
        <v>18731</v>
      </c>
      <c r="CX16" s="149"/>
      <c r="CY16" s="108">
        <v>-18731</v>
      </c>
      <c r="CZ16" s="150">
        <v>-2</v>
      </c>
      <c r="DA16" s="111">
        <f>SUM(CW16:CY16)</f>
        <v>0</v>
      </c>
      <c r="DB16" s="111"/>
      <c r="DC16" s="106"/>
      <c r="DD16" s="108">
        <v>19883</v>
      </c>
      <c r="DE16" s="149"/>
      <c r="DF16" s="108">
        <v>-19883</v>
      </c>
      <c r="DG16" s="150">
        <v>-2</v>
      </c>
      <c r="DH16" s="111">
        <f>SUM(DD16:DF16)</f>
        <v>0</v>
      </c>
      <c r="DI16" s="111"/>
      <c r="DJ16" s="106"/>
      <c r="DK16" s="108">
        <v>81002</v>
      </c>
      <c r="DL16" s="149"/>
      <c r="DM16" s="108">
        <v>-81002</v>
      </c>
      <c r="DN16" s="150">
        <v>-2</v>
      </c>
      <c r="DO16" s="181">
        <f>SUM(DK16:DM16)</f>
        <v>0</v>
      </c>
      <c r="DP16" s="181"/>
      <c r="DQ16" s="106"/>
      <c r="DR16" s="108">
        <v>22454</v>
      </c>
      <c r="DS16" s="149"/>
      <c r="DT16" s="108">
        <v>-22454</v>
      </c>
      <c r="DU16" s="150">
        <v>-2</v>
      </c>
      <c r="DV16" s="181">
        <f>SUM(DR16:DT16)</f>
        <v>0</v>
      </c>
      <c r="DW16" s="181"/>
      <c r="DX16" s="106"/>
      <c r="DY16" s="108">
        <v>22136</v>
      </c>
      <c r="DZ16" s="149"/>
      <c r="EA16" s="108">
        <v>-22136</v>
      </c>
      <c r="EB16" s="150">
        <v>-2</v>
      </c>
      <c r="EC16" s="181">
        <f>SUM(DY16:EA16)</f>
        <v>0</v>
      </c>
      <c r="ED16" s="181"/>
      <c r="EE16" s="106"/>
      <c r="EF16" s="108">
        <v>18206</v>
      </c>
      <c r="EG16" s="149"/>
      <c r="EH16" s="108">
        <v>-18206</v>
      </c>
      <c r="EI16" s="150">
        <v>-2</v>
      </c>
      <c r="EJ16" s="181">
        <f>SUM(EF16:EH16)</f>
        <v>0</v>
      </c>
      <c r="EK16" s="181"/>
      <c r="EL16" s="106"/>
      <c r="EM16" s="108">
        <v>18206</v>
      </c>
      <c r="EN16" s="149"/>
      <c r="EO16" s="108">
        <v>-18206</v>
      </c>
      <c r="EP16" s="150">
        <v>-2</v>
      </c>
      <c r="EQ16" s="181">
        <f>SUM(EM16:EO16)</f>
        <v>0</v>
      </c>
      <c r="ER16" s="181"/>
      <c r="ES16" s="106"/>
      <c r="ET16" s="108">
        <v>69917</v>
      </c>
      <c r="EU16" s="149"/>
      <c r="EV16" s="108">
        <v>-69917</v>
      </c>
      <c r="EW16" s="150">
        <v>-2</v>
      </c>
      <c r="EX16" s="181">
        <f>SUM(ET16:EV16)</f>
        <v>0</v>
      </c>
      <c r="EY16" s="181"/>
      <c r="EZ16" s="106"/>
      <c r="FA16" s="108">
        <v>18205</v>
      </c>
      <c r="FB16" s="149"/>
      <c r="FC16" s="108">
        <v>-18205</v>
      </c>
      <c r="FD16" s="150">
        <v>-2</v>
      </c>
      <c r="FE16" s="181">
        <f>SUM(FA16:FC16)</f>
        <v>0</v>
      </c>
      <c r="FF16" s="181"/>
      <c r="FG16" s="106"/>
      <c r="FH16" s="108">
        <v>17147</v>
      </c>
      <c r="FI16" s="149"/>
      <c r="FJ16" s="108">
        <v>-17147</v>
      </c>
      <c r="FK16" s="150">
        <v>-2</v>
      </c>
      <c r="FL16" s="111">
        <f>SUM(FH16:FJ16)</f>
        <v>0</v>
      </c>
      <c r="FM16" s="111"/>
      <c r="FN16" s="106"/>
      <c r="FO16" s="108">
        <v>13035</v>
      </c>
      <c r="FP16" s="149"/>
      <c r="FQ16" s="108">
        <v>-13035</v>
      </c>
      <c r="FR16" s="150">
        <v>-2</v>
      </c>
      <c r="FS16" s="181">
        <f>SUM(FO16:FQ16)</f>
        <v>0</v>
      </c>
      <c r="FT16" s="181"/>
      <c r="FU16" s="106"/>
      <c r="FV16" s="108">
        <v>21530</v>
      </c>
      <c r="FW16" s="149"/>
      <c r="FX16" s="108">
        <v>-21530</v>
      </c>
      <c r="FY16" s="150">
        <v>-2</v>
      </c>
      <c r="FZ16" s="181">
        <f>SUM(FV16:FX16)</f>
        <v>0</v>
      </c>
      <c r="GA16" s="181"/>
      <c r="GB16" s="188"/>
      <c r="GC16" s="112"/>
      <c r="GD16" s="75"/>
      <c r="GE16" s="76"/>
      <c r="GF16" s="70"/>
      <c r="GG16" s="70"/>
      <c r="GH16" s="70"/>
      <c r="GI16" s="70"/>
      <c r="GJ16" s="70"/>
      <c r="GK16" s="70"/>
      <c r="GL16" s="70"/>
      <c r="GM16" s="70"/>
      <c r="GN16" s="70"/>
      <c r="GO16" s="70"/>
      <c r="GP16" s="70"/>
      <c r="GQ16" s="70"/>
      <c r="GR16" s="70"/>
      <c r="GS16" s="70"/>
      <c r="GT16" s="70"/>
      <c r="GU16" s="70"/>
      <c r="GV16" s="70"/>
      <c r="GW16" s="70"/>
      <c r="GX16" s="70"/>
      <c r="GY16" s="70"/>
      <c r="GZ16" s="70"/>
      <c r="HA16" s="70"/>
      <c r="HB16" s="70"/>
      <c r="HC16" s="70"/>
      <c r="HD16" s="70"/>
      <c r="HE16" s="70"/>
      <c r="HF16" s="70"/>
      <c r="HG16" s="70"/>
      <c r="HH16" s="70"/>
      <c r="HI16" s="70"/>
      <c r="HJ16" s="70"/>
      <c r="HK16" s="70"/>
      <c r="HL16" s="70"/>
      <c r="HM16" s="70"/>
      <c r="HN16" s="70"/>
      <c r="HO16" s="70"/>
      <c r="HP16" s="70"/>
      <c r="HQ16" s="70"/>
      <c r="HR16" s="70"/>
      <c r="HS16" s="70"/>
      <c r="HT16" s="70"/>
      <c r="HU16" s="70"/>
      <c r="HV16" s="70"/>
      <c r="HW16" s="70"/>
      <c r="HX16" s="70"/>
      <c r="HY16" s="70"/>
      <c r="HZ16" s="70"/>
      <c r="IA16" s="70"/>
      <c r="IB16" s="70"/>
      <c r="IC16" s="70"/>
      <c r="ID16" s="70"/>
      <c r="IE16" s="70"/>
      <c r="IF16" s="70"/>
      <c r="IG16" s="70"/>
      <c r="IH16" s="70"/>
      <c r="II16" s="70"/>
      <c r="IJ16" s="70"/>
      <c r="IK16" s="70"/>
      <c r="IL16" s="70"/>
      <c r="IM16" s="70"/>
      <c r="IN16" s="70"/>
      <c r="IO16" s="70"/>
      <c r="IP16" s="70"/>
      <c r="IQ16" s="70"/>
      <c r="IR16" s="70"/>
      <c r="IS16" s="70"/>
      <c r="IT16" s="70"/>
      <c r="IU16" s="70"/>
      <c r="IV16" s="70"/>
      <c r="IW16" s="70"/>
      <c r="IX16" s="70"/>
      <c r="IY16" s="70"/>
      <c r="IZ16" s="70"/>
      <c r="JA16" s="70"/>
      <c r="JB16" s="70"/>
      <c r="JC16" s="70"/>
      <c r="JD16" s="70"/>
      <c r="JE16" s="70"/>
      <c r="JF16" s="70"/>
      <c r="JG16" s="70"/>
      <c r="JH16" s="70"/>
      <c r="JI16" s="70"/>
      <c r="JJ16" s="70"/>
      <c r="JK16" s="70"/>
      <c r="JL16" s="70"/>
      <c r="JM16" s="70"/>
    </row>
    <row r="17" spans="1:273" s="68" customFormat="1" ht="12">
      <c r="A17" s="106"/>
      <c r="B17" s="106"/>
      <c r="C17" s="108"/>
      <c r="D17" s="149"/>
      <c r="E17" s="108"/>
      <c r="F17" s="151"/>
      <c r="G17" s="108"/>
      <c r="H17" s="108"/>
      <c r="I17" s="106"/>
      <c r="J17" s="108"/>
      <c r="K17" s="149"/>
      <c r="L17" s="108"/>
      <c r="M17" s="151"/>
      <c r="N17" s="108"/>
      <c r="O17" s="108"/>
      <c r="P17" s="106"/>
      <c r="Q17" s="108"/>
      <c r="R17" s="149"/>
      <c r="S17" s="108"/>
      <c r="T17" s="151"/>
      <c r="U17" s="108"/>
      <c r="V17" s="108"/>
      <c r="W17" s="108"/>
      <c r="X17" s="108"/>
      <c r="Y17" s="149"/>
      <c r="Z17" s="108"/>
      <c r="AA17" s="151"/>
      <c r="AB17" s="108"/>
      <c r="AC17" s="108"/>
      <c r="AD17" s="108"/>
      <c r="AE17" s="108"/>
      <c r="AF17" s="149"/>
      <c r="AG17" s="108"/>
      <c r="AH17" s="151"/>
      <c r="AI17" s="108"/>
      <c r="AJ17" s="108"/>
      <c r="AK17" s="106"/>
      <c r="AL17" s="108"/>
      <c r="AM17" s="149"/>
      <c r="AN17" s="108"/>
      <c r="AO17" s="151"/>
      <c r="AP17" s="108"/>
      <c r="AQ17" s="108"/>
      <c r="AR17" s="106"/>
      <c r="AS17" s="108"/>
      <c r="AT17" s="149"/>
      <c r="AU17" s="108"/>
      <c r="AV17" s="151"/>
      <c r="AW17" s="108"/>
      <c r="AX17" s="108"/>
      <c r="AY17" s="106"/>
      <c r="AZ17" s="108"/>
      <c r="BA17" s="149"/>
      <c r="BB17" s="108"/>
      <c r="BC17" s="151"/>
      <c r="BD17" s="108"/>
      <c r="BE17" s="108"/>
      <c r="BF17" s="108"/>
      <c r="BG17" s="108"/>
      <c r="BH17" s="149"/>
      <c r="BI17" s="108"/>
      <c r="BJ17" s="151"/>
      <c r="BK17" s="108"/>
      <c r="BL17" s="108"/>
      <c r="BM17" s="106"/>
      <c r="BN17" s="108"/>
      <c r="BO17" s="149"/>
      <c r="BP17" s="108"/>
      <c r="BQ17" s="151"/>
      <c r="BR17" s="108"/>
      <c r="BS17" s="108"/>
      <c r="BT17" s="106"/>
      <c r="BU17" s="108"/>
      <c r="BV17" s="149"/>
      <c r="BW17" s="108"/>
      <c r="BX17" s="151"/>
      <c r="BY17" s="108"/>
      <c r="BZ17" s="108"/>
      <c r="CA17" s="106"/>
      <c r="CB17" s="108"/>
      <c r="CC17" s="149"/>
      <c r="CD17" s="108"/>
      <c r="CE17" s="151"/>
      <c r="CF17" s="108"/>
      <c r="CG17" s="108"/>
      <c r="CH17" s="106"/>
      <c r="CN17" s="108"/>
      <c r="CO17" s="106"/>
      <c r="CU17" s="108"/>
      <c r="CV17" s="108"/>
      <c r="CW17" s="108"/>
      <c r="CX17" s="149"/>
      <c r="CY17" s="108"/>
      <c r="CZ17" s="151"/>
      <c r="DA17" s="108"/>
      <c r="DB17" s="108"/>
      <c r="DC17" s="106"/>
      <c r="DD17" s="108"/>
      <c r="DE17" s="149"/>
      <c r="DF17" s="108"/>
      <c r="DG17" s="151"/>
      <c r="DH17" s="108"/>
      <c r="DI17" s="108"/>
      <c r="DJ17" s="106"/>
      <c r="DK17" s="108"/>
      <c r="DL17" s="149"/>
      <c r="DM17" s="108"/>
      <c r="DN17" s="151"/>
      <c r="DO17" s="108"/>
      <c r="DP17" s="108"/>
      <c r="DQ17" s="106"/>
      <c r="DR17" s="108"/>
      <c r="DS17" s="149"/>
      <c r="DT17" s="108"/>
      <c r="DU17" s="151"/>
      <c r="DV17" s="108"/>
      <c r="DW17" s="108"/>
      <c r="DX17" s="106"/>
      <c r="DY17" s="108"/>
      <c r="DZ17" s="149"/>
      <c r="EA17" s="108"/>
      <c r="EB17" s="151"/>
      <c r="EC17" s="108"/>
      <c r="ED17" s="108"/>
      <c r="EE17" s="106"/>
      <c r="EF17" s="108"/>
      <c r="EG17" s="149"/>
      <c r="EH17" s="108"/>
      <c r="EI17" s="151"/>
      <c r="EJ17" s="108"/>
      <c r="EK17" s="108"/>
      <c r="EL17" s="106"/>
      <c r="EM17" s="108"/>
      <c r="EN17" s="149"/>
      <c r="EO17" s="108"/>
      <c r="EP17" s="151"/>
      <c r="EQ17" s="108"/>
      <c r="ER17" s="108"/>
      <c r="ES17" s="106"/>
      <c r="ET17" s="108"/>
      <c r="EU17" s="149"/>
      <c r="EV17" s="108"/>
      <c r="EW17" s="151"/>
      <c r="EX17" s="108"/>
      <c r="EY17" s="108"/>
      <c r="EZ17" s="106"/>
      <c r="FA17" s="108"/>
      <c r="FB17" s="149"/>
      <c r="FC17" s="108"/>
      <c r="FD17" s="151"/>
      <c r="FE17" s="108"/>
      <c r="FF17" s="108"/>
      <c r="FG17" s="106"/>
      <c r="FH17" s="108"/>
      <c r="FI17" s="149"/>
      <c r="FJ17" s="108"/>
      <c r="FK17" s="151"/>
      <c r="FL17" s="108"/>
      <c r="FM17" s="108"/>
      <c r="FN17" s="106"/>
      <c r="FO17" s="108"/>
      <c r="FP17" s="149"/>
      <c r="FQ17" s="108"/>
      <c r="FR17" s="151"/>
      <c r="FS17" s="108"/>
      <c r="FT17" s="108"/>
      <c r="FU17" s="106"/>
      <c r="FV17" s="108"/>
      <c r="FW17" s="149"/>
      <c r="FX17" s="108"/>
      <c r="FY17" s="151"/>
      <c r="FZ17" s="108"/>
      <c r="GA17" s="108"/>
      <c r="GB17" s="188"/>
      <c r="GC17" s="107"/>
      <c r="GD17" s="69"/>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c r="IW17" s="70"/>
      <c r="IX17" s="70"/>
      <c r="IY17" s="70"/>
      <c r="IZ17" s="70"/>
      <c r="JA17" s="70"/>
      <c r="JB17" s="70"/>
      <c r="JC17" s="70"/>
      <c r="JD17" s="70"/>
      <c r="JE17" s="70"/>
      <c r="JF17" s="70"/>
      <c r="JG17" s="70"/>
      <c r="JH17" s="70"/>
      <c r="JI17" s="70"/>
      <c r="JJ17" s="70"/>
      <c r="JK17" s="70"/>
      <c r="JL17" s="70"/>
      <c r="JM17" s="70"/>
    </row>
    <row r="18" spans="1:273" s="68" customFormat="1" ht="24">
      <c r="A18" s="152" t="s">
        <v>102</v>
      </c>
      <c r="B18" s="152"/>
      <c r="C18" s="113">
        <v>440844</v>
      </c>
      <c r="D18" s="153">
        <v>0.66100000000000003</v>
      </c>
      <c r="E18" s="113">
        <f>-SUM(E12:E16)</f>
        <v>48618</v>
      </c>
      <c r="F18" s="154">
        <v>-3</v>
      </c>
      <c r="G18" s="182">
        <f>SUM(C18,E18)</f>
        <v>489462</v>
      </c>
      <c r="H18" s="183">
        <v>0.73399999999999999</v>
      </c>
      <c r="I18" s="152"/>
      <c r="J18" s="113">
        <v>1864242</v>
      </c>
      <c r="K18" s="153">
        <v>0.66200000000000003</v>
      </c>
      <c r="L18" s="113">
        <f>-SUM(L12:L16)</f>
        <v>190368</v>
      </c>
      <c r="M18" s="154">
        <v>-3</v>
      </c>
      <c r="N18" s="182">
        <f>SUM(J18,L18)</f>
        <v>2054610</v>
      </c>
      <c r="O18" s="183">
        <v>0.73</v>
      </c>
      <c r="P18" s="152"/>
      <c r="Q18" s="113">
        <v>509271</v>
      </c>
      <c r="R18" s="153">
        <v>0.67535763055669717</v>
      </c>
      <c r="S18" s="113">
        <f>-SUM(S12:S16)</f>
        <v>48603</v>
      </c>
      <c r="T18" s="154">
        <v>-3</v>
      </c>
      <c r="U18" s="182">
        <f>SUM(Q18,S18)</f>
        <v>557874</v>
      </c>
      <c r="V18" s="183">
        <v>0.73979476845161551</v>
      </c>
      <c r="W18" s="252"/>
      <c r="X18" s="113">
        <v>443334</v>
      </c>
      <c r="Y18" s="153">
        <v>0.64600000000000002</v>
      </c>
      <c r="Z18" s="113">
        <f>-SUM(Z12:Z16)</f>
        <v>47837</v>
      </c>
      <c r="AA18" s="154">
        <v>-3</v>
      </c>
      <c r="AB18" s="182">
        <f>SUM(X18,Z18)</f>
        <v>491171</v>
      </c>
      <c r="AC18" s="183">
        <v>0.71599999999999997</v>
      </c>
      <c r="AD18" s="252"/>
      <c r="AE18" s="113">
        <v>494202</v>
      </c>
      <c r="AF18" s="153">
        <v>0.67300000000000004</v>
      </c>
      <c r="AG18" s="113">
        <f>-SUM(AG12:AG16)</f>
        <v>48520</v>
      </c>
      <c r="AH18" s="154">
        <v>-3</v>
      </c>
      <c r="AI18" s="182">
        <f>SUM(AE18,AG18)</f>
        <v>542722</v>
      </c>
      <c r="AJ18" s="183">
        <v>0.73899999999999999</v>
      </c>
      <c r="AK18" s="152"/>
      <c r="AL18" s="113">
        <v>417435</v>
      </c>
      <c r="AM18" s="153">
        <v>0.65200000000000002</v>
      </c>
      <c r="AN18" s="113">
        <f>-SUM(AN12:AN16)</f>
        <v>45408</v>
      </c>
      <c r="AO18" s="154">
        <v>-3</v>
      </c>
      <c r="AP18" s="182">
        <f>SUM(AL18,AN18)</f>
        <v>462843</v>
      </c>
      <c r="AQ18" s="183">
        <v>0.72199999999999998</v>
      </c>
      <c r="AR18" s="152"/>
      <c r="AS18" s="113">
        <v>1529500</v>
      </c>
      <c r="AT18" s="153">
        <v>0.66800000000000004</v>
      </c>
      <c r="AU18" s="113">
        <f>-SUM(AU12:AU16)</f>
        <v>134315</v>
      </c>
      <c r="AV18" s="154">
        <v>-3</v>
      </c>
      <c r="AW18" s="182">
        <f>SUM(AS18,AU18)</f>
        <v>1663815</v>
      </c>
      <c r="AX18" s="183">
        <v>0.72585754086432597</v>
      </c>
      <c r="AY18" s="152"/>
      <c r="AZ18" s="113">
        <v>444248</v>
      </c>
      <c r="BA18" s="153">
        <v>0.66918140799392367</v>
      </c>
      <c r="BB18" s="113">
        <f>-SUM(BB13:BB16)</f>
        <v>44440</v>
      </c>
      <c r="BC18" s="154">
        <v>-3</v>
      </c>
      <c r="BD18" s="182">
        <f>SUM(AZ18,BB18)</f>
        <v>488688</v>
      </c>
      <c r="BE18" s="183">
        <v>0.7361541035092849</v>
      </c>
      <c r="BF18" s="252"/>
      <c r="BG18" s="113">
        <v>382839</v>
      </c>
      <c r="BH18" s="153">
        <v>0.64500000000000002</v>
      </c>
      <c r="BI18" s="113">
        <v>39903</v>
      </c>
      <c r="BJ18" s="154">
        <v>-3</v>
      </c>
      <c r="BK18" s="182">
        <f>SUM(BG18,BI18)</f>
        <v>422742</v>
      </c>
      <c r="BL18" s="183">
        <v>0.71299999999999997</v>
      </c>
      <c r="BM18" s="152"/>
      <c r="BN18" s="113">
        <v>374867</v>
      </c>
      <c r="BO18" s="153">
        <v>0.69099999999999995</v>
      </c>
      <c r="BP18" s="113">
        <v>25797</v>
      </c>
      <c r="BQ18" s="154">
        <v>-3</v>
      </c>
      <c r="BR18" s="182">
        <f>SUM(BN18,BP18)</f>
        <v>400664</v>
      </c>
      <c r="BS18" s="155">
        <v>0.73799999999999999</v>
      </c>
      <c r="BT18" s="152"/>
      <c r="BU18" s="113">
        <v>327546</v>
      </c>
      <c r="BV18" s="153">
        <v>0.66600000000000004</v>
      </c>
      <c r="BW18" s="113">
        <v>24175</v>
      </c>
      <c r="BX18" s="154">
        <v>-3</v>
      </c>
      <c r="BY18" s="114">
        <v>351486</v>
      </c>
      <c r="BZ18" s="155">
        <v>0.71499999999999997</v>
      </c>
      <c r="CA18" s="152"/>
      <c r="CB18" s="113">
        <v>1250228</v>
      </c>
      <c r="CC18" s="153">
        <v>0.68500000000000005</v>
      </c>
      <c r="CD18" s="113">
        <v>77717</v>
      </c>
      <c r="CE18" s="154">
        <v>-3</v>
      </c>
      <c r="CF18" s="182">
        <f>+CB18+CD18</f>
        <v>1327945</v>
      </c>
      <c r="CG18" s="183">
        <v>0.72799999999999998</v>
      </c>
      <c r="CH18" s="152"/>
      <c r="CI18" s="113">
        <v>331031</v>
      </c>
      <c r="CJ18" s="235">
        <v>0.68400000000000005</v>
      </c>
      <c r="CK18" s="230">
        <v>19115</v>
      </c>
      <c r="CL18" s="231" t="s">
        <v>75</v>
      </c>
      <c r="CM18" s="114">
        <v>350146</v>
      </c>
      <c r="CN18" s="155">
        <v>0.72399999999999998</v>
      </c>
      <c r="CO18" s="152"/>
      <c r="CP18" s="113">
        <v>299109</v>
      </c>
      <c r="CQ18" s="235">
        <v>0.67900000000000005</v>
      </c>
      <c r="CR18" s="230">
        <v>18294</v>
      </c>
      <c r="CS18" s="231" t="s">
        <v>75</v>
      </c>
      <c r="CT18" s="114">
        <v>317403</v>
      </c>
      <c r="CU18" s="155">
        <v>0.72</v>
      </c>
      <c r="CV18" s="155"/>
      <c r="CW18" s="113">
        <v>325605</v>
      </c>
      <c r="CX18" s="153">
        <v>0.7</v>
      </c>
      <c r="CY18" s="113">
        <v>19533</v>
      </c>
      <c r="CZ18" s="154">
        <v>-3</v>
      </c>
      <c r="DA18" s="114">
        <v>345138</v>
      </c>
      <c r="DB18" s="155">
        <v>0.74199999999999999</v>
      </c>
      <c r="DC18" s="152"/>
      <c r="DD18" s="113">
        <v>294483</v>
      </c>
      <c r="DE18" s="153">
        <v>0.67800000000000005</v>
      </c>
      <c r="DF18" s="113">
        <v>20775</v>
      </c>
      <c r="DG18" s="154">
        <v>-3</v>
      </c>
      <c r="DH18" s="114">
        <f>+DD18+DF18</f>
        <v>315258</v>
      </c>
      <c r="DI18" s="155">
        <v>0.72599999999999998</v>
      </c>
      <c r="DJ18" s="110"/>
      <c r="DK18" s="113">
        <v>1253508</v>
      </c>
      <c r="DL18" s="153">
        <v>0.67700000000000005</v>
      </c>
      <c r="DM18" s="113">
        <v>84002</v>
      </c>
      <c r="DN18" s="154">
        <v>-3</v>
      </c>
      <c r="DO18" s="182">
        <f>+DK18+DM18</f>
        <v>1337510</v>
      </c>
      <c r="DP18" s="183">
        <v>0.72199999999999998</v>
      </c>
      <c r="DQ18" s="110"/>
      <c r="DR18" s="113">
        <v>331998</v>
      </c>
      <c r="DS18" s="153">
        <v>0.68799999999999994</v>
      </c>
      <c r="DT18" s="113">
        <v>23327</v>
      </c>
      <c r="DU18" s="154">
        <v>-3</v>
      </c>
      <c r="DV18" s="182">
        <f>+DR18+DT18</f>
        <v>355325</v>
      </c>
      <c r="DW18" s="183">
        <v>0.73599999999999999</v>
      </c>
      <c r="DX18" s="110"/>
      <c r="DY18" s="113">
        <v>295205</v>
      </c>
      <c r="DZ18" s="153">
        <v>0.66</v>
      </c>
      <c r="EA18" s="113">
        <v>22858</v>
      </c>
      <c r="EB18" s="154">
        <v>-3</v>
      </c>
      <c r="EC18" s="182">
        <f>+DY18+EA18</f>
        <v>318063</v>
      </c>
      <c r="ED18" s="183">
        <v>0.71099999999999997</v>
      </c>
      <c r="EE18" s="110"/>
      <c r="EF18" s="113">
        <v>319458</v>
      </c>
      <c r="EG18" s="153">
        <v>0.68300000000000005</v>
      </c>
      <c r="EH18" s="113">
        <v>18961</v>
      </c>
      <c r="EI18" s="154">
        <v>-3</v>
      </c>
      <c r="EJ18" s="182">
        <f>+EF18+EH18</f>
        <v>338419</v>
      </c>
      <c r="EK18" s="183">
        <v>0.72299999999999998</v>
      </c>
      <c r="EL18" s="110"/>
      <c r="EM18" s="113">
        <v>306847</v>
      </c>
      <c r="EN18" s="153">
        <v>0.67600000000000005</v>
      </c>
      <c r="EO18" s="113">
        <v>18856</v>
      </c>
      <c r="EP18" s="154">
        <v>-3</v>
      </c>
      <c r="EQ18" s="182">
        <f>+EM18+EO18</f>
        <v>325703</v>
      </c>
      <c r="ER18" s="183">
        <v>0.71799999999999997</v>
      </c>
      <c r="ES18" s="110"/>
      <c r="ET18" s="113">
        <v>1113957</v>
      </c>
      <c r="EU18" s="153">
        <v>0.68600000000000005</v>
      </c>
      <c r="EV18" s="113">
        <v>71868</v>
      </c>
      <c r="EW18" s="154">
        <v>-3</v>
      </c>
      <c r="EX18" s="182">
        <f>+ET18+EV18</f>
        <v>1185825</v>
      </c>
      <c r="EY18" s="183">
        <v>0.73</v>
      </c>
      <c r="EZ18" s="110"/>
      <c r="FA18" s="113">
        <v>341665</v>
      </c>
      <c r="FB18" s="153">
        <v>0.69199999999999995</v>
      </c>
      <c r="FC18" s="113">
        <v>18721</v>
      </c>
      <c r="FD18" s="154">
        <v>-3</v>
      </c>
      <c r="FE18" s="182">
        <f>+FA18+FC18</f>
        <v>360386</v>
      </c>
      <c r="FF18" s="183">
        <v>0.73</v>
      </c>
      <c r="FG18" s="110"/>
      <c r="FH18" s="113">
        <v>298807</v>
      </c>
      <c r="FI18" s="153">
        <v>0.67500000000000004</v>
      </c>
      <c r="FJ18" s="113">
        <v>17697</v>
      </c>
      <c r="FK18" s="154">
        <v>-3</v>
      </c>
      <c r="FL18" s="182">
        <f>+FH18+FJ18</f>
        <v>316504</v>
      </c>
      <c r="FM18" s="183">
        <v>0.71499999999999997</v>
      </c>
      <c r="FN18" s="110"/>
      <c r="FO18" s="113">
        <v>255224</v>
      </c>
      <c r="FP18" s="153">
        <v>0.70199999999999996</v>
      </c>
      <c r="FQ18" s="113">
        <v>13615</v>
      </c>
      <c r="FR18" s="154">
        <v>-3</v>
      </c>
      <c r="FS18" s="182">
        <f>+FO18+FQ18</f>
        <v>268839</v>
      </c>
      <c r="FT18" s="183">
        <v>0.74046992217481367</v>
      </c>
      <c r="FU18" s="110"/>
      <c r="FV18" s="113">
        <v>218261</v>
      </c>
      <c r="FW18" s="153">
        <v>0.67300000000000004</v>
      </c>
      <c r="FX18" s="113">
        <v>21835</v>
      </c>
      <c r="FY18" s="154">
        <v>-3</v>
      </c>
      <c r="FZ18" s="182">
        <f>+FV18+FX18</f>
        <v>240096</v>
      </c>
      <c r="GA18" s="183">
        <v>0.74</v>
      </c>
      <c r="GB18" s="190"/>
      <c r="GC18" s="107"/>
      <c r="GD18" s="69"/>
      <c r="GE18" s="70"/>
      <c r="GF18" s="70"/>
      <c r="GG18" s="70"/>
      <c r="GH18" s="70"/>
      <c r="GI18" s="70"/>
      <c r="GJ18" s="70"/>
      <c r="GK18" s="70"/>
      <c r="GL18" s="70"/>
      <c r="GM18" s="70"/>
      <c r="GN18" s="70"/>
      <c r="GO18" s="70"/>
      <c r="GP18" s="70"/>
      <c r="GQ18" s="70"/>
      <c r="GR18" s="70"/>
      <c r="GS18" s="70"/>
      <c r="GT18" s="70"/>
      <c r="GU18" s="70"/>
      <c r="GV18" s="70"/>
      <c r="GW18" s="70"/>
      <c r="GX18" s="70"/>
      <c r="GY18" s="70"/>
      <c r="GZ18" s="70"/>
      <c r="HA18" s="70"/>
      <c r="HB18" s="70"/>
      <c r="HC18" s="70"/>
      <c r="HD18" s="70"/>
      <c r="HE18" s="70"/>
      <c r="HF18" s="70"/>
      <c r="HG18" s="70"/>
      <c r="HH18" s="70"/>
      <c r="HI18" s="70"/>
      <c r="HJ18" s="70"/>
      <c r="HK18" s="70"/>
      <c r="HL18" s="70"/>
      <c r="HM18" s="70"/>
      <c r="HN18" s="70"/>
      <c r="HO18" s="70"/>
      <c r="HP18" s="70"/>
      <c r="HQ18" s="70"/>
      <c r="HR18" s="70"/>
      <c r="HS18" s="70"/>
      <c r="HT18" s="70"/>
      <c r="HU18" s="70"/>
      <c r="HV18" s="70"/>
      <c r="HW18" s="70"/>
      <c r="HX18" s="70"/>
      <c r="HY18" s="70"/>
      <c r="HZ18" s="70"/>
      <c r="IA18" s="70"/>
      <c r="IB18" s="70"/>
      <c r="IC18" s="70"/>
      <c r="ID18" s="70"/>
      <c r="IE18" s="70"/>
      <c r="IF18" s="70"/>
      <c r="IG18" s="70"/>
      <c r="IH18" s="70"/>
      <c r="II18" s="70"/>
      <c r="IJ18" s="70"/>
      <c r="IK18" s="70"/>
      <c r="IL18" s="70"/>
      <c r="IM18" s="70"/>
      <c r="IN18" s="70"/>
      <c r="IO18" s="70"/>
      <c r="IP18" s="70"/>
      <c r="IQ18" s="70"/>
      <c r="IR18" s="70"/>
      <c r="IS18" s="70"/>
      <c r="IT18" s="70"/>
      <c r="IU18" s="70"/>
      <c r="IV18" s="70"/>
      <c r="IW18" s="70"/>
      <c r="IX18" s="70"/>
      <c r="IY18" s="70"/>
      <c r="IZ18" s="70"/>
      <c r="JA18" s="70"/>
      <c r="JB18" s="70"/>
      <c r="JC18" s="70"/>
      <c r="JD18" s="70"/>
      <c r="JE18" s="70"/>
      <c r="JF18" s="70"/>
      <c r="JG18" s="70"/>
      <c r="JH18" s="70"/>
      <c r="JI18" s="70"/>
      <c r="JJ18" s="70"/>
      <c r="JK18" s="70"/>
      <c r="JL18" s="70"/>
      <c r="JM18" s="70"/>
    </row>
    <row r="19" spans="1:273" s="68" customFormat="1" ht="12">
      <c r="A19" s="106"/>
      <c r="B19" s="106"/>
      <c r="C19" s="106"/>
      <c r="D19" s="106"/>
      <c r="E19" s="106"/>
      <c r="F19" s="106"/>
      <c r="G19" s="106"/>
      <c r="H19" s="106"/>
      <c r="I19" s="106"/>
      <c r="J19" s="106"/>
      <c r="K19" s="106"/>
      <c r="L19" s="106"/>
      <c r="M19" s="106"/>
      <c r="N19" s="106"/>
      <c r="O19" s="106"/>
      <c r="P19" s="106"/>
      <c r="Q19" s="106"/>
      <c r="R19" s="106"/>
      <c r="S19" s="106"/>
      <c r="T19" s="106"/>
      <c r="U19" s="106"/>
      <c r="V19" s="106"/>
      <c r="W19" s="188"/>
      <c r="X19" s="106"/>
      <c r="Y19" s="106"/>
      <c r="Z19" s="106"/>
      <c r="AA19" s="106"/>
      <c r="AB19" s="106"/>
      <c r="AC19" s="106"/>
      <c r="AD19" s="188"/>
      <c r="AE19" s="106"/>
      <c r="AF19" s="106"/>
      <c r="AG19" s="106"/>
      <c r="AH19" s="106"/>
      <c r="AI19" s="106"/>
      <c r="AJ19" s="106"/>
      <c r="AK19" s="106"/>
      <c r="AL19" s="106"/>
      <c r="AM19" s="106"/>
      <c r="AN19" s="106"/>
      <c r="AO19" s="106"/>
      <c r="AP19" s="106"/>
      <c r="AQ19" s="106"/>
      <c r="AR19" s="106"/>
      <c r="AS19" s="188"/>
      <c r="AT19" s="188"/>
      <c r="AU19" s="188"/>
      <c r="AV19" s="188"/>
      <c r="AW19" s="188"/>
      <c r="AX19" s="188"/>
      <c r="AY19" s="106"/>
      <c r="AZ19" s="108"/>
      <c r="BA19" s="156"/>
      <c r="BB19" s="108"/>
      <c r="BC19" s="151"/>
      <c r="BD19" s="108"/>
      <c r="BE19" s="156"/>
      <c r="BF19" s="156"/>
      <c r="BG19" s="108"/>
      <c r="BH19" s="156"/>
      <c r="BI19" s="108"/>
      <c r="BJ19" s="151"/>
      <c r="BK19" s="108"/>
      <c r="BL19" s="156"/>
      <c r="BM19" s="106"/>
      <c r="BN19" s="108"/>
      <c r="BO19" s="156"/>
      <c r="BP19" s="108"/>
      <c r="BQ19" s="151"/>
      <c r="BR19" s="108"/>
      <c r="BS19" s="156"/>
      <c r="BT19" s="106"/>
      <c r="BU19" s="108"/>
      <c r="BV19" s="156"/>
      <c r="BW19" s="108"/>
      <c r="BX19" s="151"/>
      <c r="BY19" s="108"/>
      <c r="BZ19" s="156"/>
      <c r="CA19" s="106"/>
      <c r="CB19" s="108"/>
      <c r="CC19" s="156"/>
      <c r="CD19" s="108"/>
      <c r="CE19" s="151"/>
      <c r="CF19" s="108"/>
      <c r="CG19" s="156"/>
      <c r="CH19" s="106"/>
      <c r="CI19" s="108"/>
      <c r="CJ19" s="156"/>
      <c r="CK19" s="108"/>
      <c r="CL19" s="151"/>
      <c r="CM19" s="108"/>
      <c r="CN19" s="156"/>
      <c r="CO19" s="106"/>
      <c r="CP19" s="108"/>
      <c r="CQ19" s="156"/>
      <c r="CR19" s="108"/>
      <c r="CS19" s="151"/>
      <c r="CT19" s="108"/>
      <c r="CU19" s="156"/>
      <c r="CV19" s="156"/>
      <c r="CW19" s="108"/>
      <c r="CX19" s="156"/>
      <c r="CY19" s="108"/>
      <c r="CZ19" s="151"/>
      <c r="DA19" s="108"/>
      <c r="DB19" s="156"/>
      <c r="DC19" s="106"/>
      <c r="DD19" s="108"/>
      <c r="DE19" s="156"/>
      <c r="DF19" s="108"/>
      <c r="DG19" s="151"/>
      <c r="DH19" s="108"/>
      <c r="DI19" s="156"/>
      <c r="DJ19" s="106"/>
      <c r="DK19" s="108"/>
      <c r="DL19" s="156"/>
      <c r="DM19" s="108"/>
      <c r="DN19" s="151"/>
      <c r="DO19" s="108"/>
      <c r="DP19" s="156"/>
      <c r="DQ19" s="106"/>
      <c r="DR19" s="108"/>
      <c r="DS19" s="156"/>
      <c r="DT19" s="108"/>
      <c r="DU19" s="151"/>
      <c r="DV19" s="108"/>
      <c r="DW19" s="156"/>
      <c r="DX19" s="106"/>
      <c r="DY19" s="108"/>
      <c r="DZ19" s="156"/>
      <c r="EA19" s="108"/>
      <c r="EB19" s="151"/>
      <c r="EC19" s="108"/>
      <c r="ED19" s="156"/>
      <c r="EE19" s="106"/>
      <c r="EF19" s="108"/>
      <c r="EG19" s="156"/>
      <c r="EH19" s="108"/>
      <c r="EI19" s="151"/>
      <c r="EJ19" s="108"/>
      <c r="EK19" s="156"/>
      <c r="EL19" s="106"/>
      <c r="EM19" s="108"/>
      <c r="EN19" s="156"/>
      <c r="EO19" s="108"/>
      <c r="EP19" s="151"/>
      <c r="EQ19" s="108"/>
      <c r="ER19" s="156"/>
      <c r="ES19" s="106"/>
      <c r="ET19" s="108"/>
      <c r="EU19" s="156"/>
      <c r="EV19" s="108"/>
      <c r="EW19" s="151"/>
      <c r="EX19" s="108"/>
      <c r="EY19" s="156"/>
      <c r="EZ19" s="106"/>
      <c r="FA19" s="108"/>
      <c r="FB19" s="156"/>
      <c r="FC19" s="108"/>
      <c r="FD19" s="151"/>
      <c r="FE19" s="108"/>
      <c r="FF19" s="156"/>
      <c r="FG19" s="106"/>
      <c r="FH19" s="108"/>
      <c r="FI19" s="156"/>
      <c r="FJ19" s="108"/>
      <c r="FK19" s="151"/>
      <c r="FL19" s="108"/>
      <c r="FM19" s="156"/>
      <c r="FN19" s="106"/>
      <c r="FO19" s="108"/>
      <c r="FP19" s="156"/>
      <c r="FQ19" s="108"/>
      <c r="FR19" s="151"/>
      <c r="FS19" s="108"/>
      <c r="FT19" s="156"/>
      <c r="FU19" s="106"/>
      <c r="FV19" s="108"/>
      <c r="FW19" s="156"/>
      <c r="FX19" s="108"/>
      <c r="FY19" s="151"/>
      <c r="FZ19" s="108"/>
      <c r="GA19" s="156"/>
      <c r="GB19" s="188"/>
      <c r="GC19" s="107"/>
      <c r="GD19" s="69"/>
      <c r="GE19" s="70"/>
      <c r="GF19" s="70"/>
      <c r="GG19" s="70"/>
      <c r="GH19" s="70"/>
      <c r="GI19" s="70"/>
      <c r="GJ19" s="70"/>
      <c r="GK19" s="70"/>
      <c r="GL19" s="70"/>
      <c r="GM19" s="70"/>
      <c r="GN19" s="70"/>
      <c r="GO19" s="70"/>
      <c r="GP19" s="70"/>
      <c r="GQ19" s="70"/>
      <c r="GR19" s="70"/>
      <c r="GS19" s="70"/>
      <c r="GT19" s="70"/>
      <c r="GU19" s="70"/>
      <c r="GV19" s="70"/>
      <c r="GW19" s="70"/>
      <c r="GX19" s="70"/>
      <c r="GY19" s="70"/>
      <c r="GZ19" s="70"/>
      <c r="HA19" s="70"/>
      <c r="HB19" s="70"/>
      <c r="HC19" s="70"/>
      <c r="HD19" s="70"/>
      <c r="HE19" s="70"/>
      <c r="HF19" s="70"/>
      <c r="HG19" s="70"/>
      <c r="HH19" s="70"/>
      <c r="HI19" s="70"/>
      <c r="HJ19" s="70"/>
      <c r="HK19" s="70"/>
      <c r="HL19" s="70"/>
      <c r="HM19" s="70"/>
      <c r="HN19" s="70"/>
      <c r="HO19" s="70"/>
      <c r="HP19" s="70"/>
      <c r="HQ19" s="70"/>
      <c r="HR19" s="70"/>
      <c r="HS19" s="70"/>
      <c r="HT19" s="70"/>
      <c r="HU19" s="70"/>
      <c r="HV19" s="70"/>
      <c r="HW19" s="70"/>
      <c r="HX19" s="70"/>
      <c r="HY19" s="70"/>
      <c r="HZ19" s="70"/>
      <c r="IA19" s="70"/>
      <c r="IB19" s="70"/>
      <c r="IC19" s="70"/>
      <c r="ID19" s="70"/>
      <c r="IE19" s="70"/>
      <c r="IF19" s="70"/>
      <c r="IG19" s="70"/>
      <c r="IH19" s="70"/>
      <c r="II19" s="70"/>
      <c r="IJ19" s="70"/>
      <c r="IK19" s="70"/>
      <c r="IL19" s="70"/>
      <c r="IM19" s="70"/>
      <c r="IN19" s="70"/>
      <c r="IO19" s="70"/>
      <c r="IP19" s="70"/>
      <c r="IQ19" s="70"/>
      <c r="IR19" s="70"/>
      <c r="IS19" s="70"/>
      <c r="IT19" s="70"/>
      <c r="IU19" s="70"/>
      <c r="IV19" s="70"/>
      <c r="IW19" s="70"/>
      <c r="IX19" s="70"/>
      <c r="IY19" s="70"/>
      <c r="IZ19" s="70"/>
      <c r="JA19" s="70"/>
      <c r="JB19" s="70"/>
      <c r="JC19" s="70"/>
      <c r="JD19" s="70"/>
      <c r="JE19" s="70"/>
      <c r="JF19" s="70"/>
      <c r="JG19" s="70"/>
      <c r="JH19" s="70"/>
      <c r="JI19" s="70"/>
      <c r="JJ19" s="70"/>
      <c r="JK19" s="70"/>
      <c r="JL19" s="70"/>
      <c r="JM19" s="70"/>
    </row>
    <row r="20" spans="1:273" s="68" customFormat="1" ht="12">
      <c r="A20" s="110" t="s">
        <v>25</v>
      </c>
      <c r="B20" s="110"/>
      <c r="C20" s="110"/>
      <c r="D20" s="110"/>
      <c r="E20" s="110"/>
      <c r="F20" s="110"/>
      <c r="G20" s="110"/>
      <c r="H20" s="110"/>
      <c r="I20" s="110"/>
      <c r="J20" s="190"/>
      <c r="K20" s="190"/>
      <c r="L20" s="190"/>
      <c r="M20" s="190"/>
      <c r="N20" s="190"/>
      <c r="O20" s="190"/>
      <c r="P20" s="110"/>
      <c r="Q20" s="110"/>
      <c r="R20" s="110"/>
      <c r="S20" s="110"/>
      <c r="T20" s="110"/>
      <c r="U20" s="110"/>
      <c r="V20" s="110"/>
      <c r="W20" s="190"/>
      <c r="X20" s="110"/>
      <c r="Y20" s="110"/>
      <c r="Z20" s="110"/>
      <c r="AA20" s="110"/>
      <c r="AB20" s="110"/>
      <c r="AC20" s="110"/>
      <c r="AD20" s="190"/>
      <c r="AE20" s="110"/>
      <c r="AF20" s="110"/>
      <c r="AG20" s="110"/>
      <c r="AH20" s="110"/>
      <c r="AI20" s="110"/>
      <c r="AJ20" s="110"/>
      <c r="AK20" s="110"/>
      <c r="AL20" s="110"/>
      <c r="AM20" s="110"/>
      <c r="AN20" s="110"/>
      <c r="AO20" s="110"/>
      <c r="AP20" s="110"/>
      <c r="AQ20" s="110"/>
      <c r="AR20" s="110"/>
      <c r="AS20" s="108"/>
      <c r="AT20" s="156"/>
      <c r="AU20" s="108"/>
      <c r="AV20" s="151"/>
      <c r="AW20" s="108"/>
      <c r="AX20" s="156"/>
      <c r="AY20" s="110"/>
      <c r="AZ20" s="108"/>
      <c r="BA20" s="156"/>
      <c r="BB20" s="108"/>
      <c r="BC20" s="151"/>
      <c r="BD20" s="108"/>
      <c r="BE20" s="156"/>
      <c r="BF20" s="156"/>
      <c r="BG20" s="108"/>
      <c r="BH20" s="156"/>
      <c r="BI20" s="108"/>
      <c r="BJ20" s="151"/>
      <c r="BK20" s="108"/>
      <c r="BL20" s="156"/>
      <c r="BM20" s="110"/>
      <c r="BN20" s="108"/>
      <c r="BO20" s="156"/>
      <c r="BP20" s="108"/>
      <c r="BQ20" s="151"/>
      <c r="BR20" s="108"/>
      <c r="BS20" s="156"/>
      <c r="BT20" s="110"/>
      <c r="BU20" s="108"/>
      <c r="BV20" s="156"/>
      <c r="BW20" s="108"/>
      <c r="BX20" s="151"/>
      <c r="BY20" s="108"/>
      <c r="BZ20" s="156"/>
      <c r="CA20" s="110"/>
      <c r="CB20" s="108"/>
      <c r="CC20" s="156"/>
      <c r="CD20" s="108"/>
      <c r="CE20" s="151"/>
      <c r="CF20" s="108"/>
      <c r="CG20" s="156"/>
      <c r="CH20" s="110"/>
      <c r="CI20" s="108"/>
      <c r="CJ20" s="156"/>
      <c r="CK20" s="108"/>
      <c r="CL20" s="151"/>
      <c r="CM20" s="108"/>
      <c r="CN20" s="156"/>
      <c r="CO20" s="110"/>
      <c r="CP20" s="108"/>
      <c r="CQ20" s="156"/>
      <c r="CR20" s="108"/>
      <c r="CS20" s="151"/>
      <c r="CT20" s="108"/>
      <c r="CU20" s="156"/>
      <c r="CV20" s="156"/>
      <c r="CW20" s="108"/>
      <c r="CX20" s="156"/>
      <c r="CY20" s="108"/>
      <c r="CZ20" s="151"/>
      <c r="DA20" s="108"/>
      <c r="DB20" s="156"/>
      <c r="DC20" s="110"/>
      <c r="DD20" s="108"/>
      <c r="DE20" s="156"/>
      <c r="DF20" s="108"/>
      <c r="DG20" s="151"/>
      <c r="DH20" s="108"/>
      <c r="DI20" s="156"/>
      <c r="DJ20" s="110"/>
      <c r="DK20" s="108"/>
      <c r="DL20" s="156"/>
      <c r="DM20" s="108"/>
      <c r="DN20" s="151"/>
      <c r="DO20" s="108"/>
      <c r="DP20" s="156"/>
      <c r="DQ20" s="110"/>
      <c r="DR20" s="108"/>
      <c r="DS20" s="156"/>
      <c r="DT20" s="108"/>
      <c r="DU20" s="151"/>
      <c r="DV20" s="108"/>
      <c r="DW20" s="156"/>
      <c r="DX20" s="110"/>
      <c r="DY20" s="108"/>
      <c r="DZ20" s="156"/>
      <c r="EA20" s="108"/>
      <c r="EB20" s="151"/>
      <c r="EC20" s="108"/>
      <c r="ED20" s="156"/>
      <c r="EE20" s="110"/>
      <c r="EF20" s="108"/>
      <c r="EG20" s="156"/>
      <c r="EH20" s="108"/>
      <c r="EI20" s="151"/>
      <c r="EJ20" s="108"/>
      <c r="EK20" s="156"/>
      <c r="EL20" s="110"/>
      <c r="EM20" s="108"/>
      <c r="EN20" s="156"/>
      <c r="EO20" s="108"/>
      <c r="EP20" s="151"/>
      <c r="EQ20" s="108"/>
      <c r="ER20" s="156"/>
      <c r="ES20" s="110"/>
      <c r="ET20" s="108"/>
      <c r="EU20" s="156"/>
      <c r="EV20" s="108"/>
      <c r="EW20" s="151"/>
      <c r="EX20" s="108"/>
      <c r="EY20" s="156"/>
      <c r="EZ20" s="110"/>
      <c r="FA20" s="108"/>
      <c r="FB20" s="156"/>
      <c r="FC20" s="108"/>
      <c r="FD20" s="151"/>
      <c r="FE20" s="108"/>
      <c r="FF20" s="156"/>
      <c r="FG20" s="110"/>
      <c r="FH20" s="108"/>
      <c r="FI20" s="156"/>
      <c r="FJ20" s="108"/>
      <c r="FK20" s="151"/>
      <c r="FL20" s="108"/>
      <c r="FM20" s="156"/>
      <c r="FN20" s="110"/>
      <c r="FO20" s="108"/>
      <c r="FP20" s="156"/>
      <c r="FQ20" s="108"/>
      <c r="FR20" s="151"/>
      <c r="FS20" s="108"/>
      <c r="FT20" s="156"/>
      <c r="FU20" s="110"/>
      <c r="FV20" s="108"/>
      <c r="FW20" s="156"/>
      <c r="FX20" s="108"/>
      <c r="FY20" s="151"/>
      <c r="FZ20" s="108"/>
      <c r="GA20" s="156"/>
      <c r="GB20" s="190"/>
      <c r="GC20" s="107"/>
      <c r="GD20" s="69"/>
      <c r="GE20" s="70"/>
      <c r="GF20" s="70"/>
      <c r="GG20" s="70"/>
      <c r="GH20" s="70"/>
      <c r="GI20" s="70"/>
      <c r="GJ20" s="70"/>
      <c r="GK20" s="70"/>
      <c r="GL20" s="70"/>
      <c r="GM20" s="70"/>
      <c r="GN20" s="70"/>
      <c r="GO20" s="70"/>
      <c r="GP20" s="70"/>
      <c r="GQ20" s="70"/>
      <c r="GR20" s="70"/>
      <c r="GS20" s="70"/>
      <c r="GT20" s="70"/>
      <c r="GU20" s="70"/>
      <c r="GV20" s="70"/>
      <c r="GW20" s="70"/>
      <c r="GX20" s="70"/>
      <c r="GY20" s="70"/>
      <c r="GZ20" s="70"/>
      <c r="HA20" s="70"/>
      <c r="HB20" s="70"/>
      <c r="HC20" s="70"/>
      <c r="HD20" s="70"/>
      <c r="HE20" s="70"/>
      <c r="HF20" s="70"/>
      <c r="HG20" s="70"/>
      <c r="HH20" s="70"/>
      <c r="HI20" s="70"/>
      <c r="HJ20" s="70"/>
      <c r="HK20" s="70"/>
      <c r="HL20" s="70"/>
      <c r="HM20" s="70"/>
      <c r="HN20" s="70"/>
      <c r="HO20" s="70"/>
      <c r="HP20" s="70"/>
      <c r="HQ20" s="70"/>
      <c r="HR20" s="70"/>
      <c r="HS20" s="70"/>
      <c r="HT20" s="70"/>
      <c r="HU20" s="70"/>
      <c r="HV20" s="70"/>
      <c r="HW20" s="70"/>
      <c r="HX20" s="70"/>
      <c r="HY20" s="70"/>
      <c r="HZ20" s="70"/>
      <c r="IA20" s="70"/>
      <c r="IB20" s="70"/>
      <c r="IC20" s="70"/>
      <c r="ID20" s="70"/>
      <c r="IE20" s="70"/>
      <c r="IF20" s="70"/>
      <c r="IG20" s="70"/>
      <c r="IH20" s="70"/>
      <c r="II20" s="70"/>
      <c r="IJ20" s="70"/>
      <c r="IK20" s="70"/>
      <c r="IL20" s="70"/>
      <c r="IM20" s="70"/>
      <c r="IN20" s="70"/>
      <c r="IO20" s="70"/>
      <c r="IP20" s="70"/>
      <c r="IQ20" s="70"/>
      <c r="IR20" s="70"/>
      <c r="IS20" s="70"/>
      <c r="IT20" s="70"/>
      <c r="IU20" s="70"/>
      <c r="IV20" s="70"/>
      <c r="IW20" s="70"/>
      <c r="IX20" s="70"/>
      <c r="IY20" s="70"/>
      <c r="IZ20" s="70"/>
      <c r="JA20" s="70"/>
      <c r="JB20" s="70"/>
      <c r="JC20" s="70"/>
      <c r="JD20" s="70"/>
      <c r="JE20" s="70"/>
      <c r="JF20" s="70"/>
      <c r="JG20" s="70"/>
      <c r="JH20" s="70"/>
      <c r="JI20" s="70"/>
      <c r="JJ20" s="70"/>
      <c r="JK20" s="70"/>
      <c r="JL20" s="70"/>
      <c r="JM20" s="70"/>
    </row>
    <row r="21" spans="1:273" s="68" customFormat="1" ht="12">
      <c r="A21" s="106" t="s">
        <v>201</v>
      </c>
      <c r="B21" s="106"/>
      <c r="C21" s="108">
        <v>77470</v>
      </c>
      <c r="D21" s="156"/>
      <c r="E21" s="108">
        <v>-1359</v>
      </c>
      <c r="F21" s="150">
        <v>-1</v>
      </c>
      <c r="G21" s="181">
        <f>SUM(C21:E21)</f>
        <v>76111</v>
      </c>
      <c r="H21" s="184"/>
      <c r="I21" s="106"/>
      <c r="J21" s="108">
        <v>322909</v>
      </c>
      <c r="K21" s="156"/>
      <c r="L21" s="108">
        <v>-5659</v>
      </c>
      <c r="M21" s="150">
        <v>-1</v>
      </c>
      <c r="N21" s="181">
        <f>SUM(J21:L21)</f>
        <v>317250</v>
      </c>
      <c r="O21" s="184"/>
      <c r="P21" s="106"/>
      <c r="Q21" s="108">
        <v>81816</v>
      </c>
      <c r="R21" s="156"/>
      <c r="S21" s="108">
        <v>-1453</v>
      </c>
      <c r="T21" s="150">
        <v>-1</v>
      </c>
      <c r="U21" s="181">
        <f>SUM(Q21:S21)</f>
        <v>80363</v>
      </c>
      <c r="V21" s="184"/>
      <c r="W21" s="184"/>
      <c r="X21" s="108">
        <v>83396</v>
      </c>
      <c r="Y21" s="156"/>
      <c r="Z21" s="108">
        <v>-993</v>
      </c>
      <c r="AA21" s="150">
        <v>-1</v>
      </c>
      <c r="AB21" s="181">
        <f>SUM(X21:Z21)</f>
        <v>82403</v>
      </c>
      <c r="AC21" s="184"/>
      <c r="AD21" s="184"/>
      <c r="AE21" s="108">
        <v>80123</v>
      </c>
      <c r="AF21" s="156"/>
      <c r="AG21" s="108">
        <v>-1587</v>
      </c>
      <c r="AH21" s="150">
        <v>-1</v>
      </c>
      <c r="AI21" s="181">
        <f>SUM(AE21:AG21)</f>
        <v>78536</v>
      </c>
      <c r="AJ21" s="184"/>
      <c r="AK21" s="106"/>
      <c r="AL21" s="108">
        <v>77574</v>
      </c>
      <c r="AM21" s="156"/>
      <c r="AN21" s="108">
        <v>-1626</v>
      </c>
      <c r="AO21" s="150">
        <v>-1</v>
      </c>
      <c r="AP21" s="181">
        <f>SUM(AL21:AN21)</f>
        <v>75948</v>
      </c>
      <c r="AQ21" s="184"/>
      <c r="AR21" s="106"/>
      <c r="AS21" s="108">
        <v>281215</v>
      </c>
      <c r="AT21" s="156"/>
      <c r="AU21" s="108">
        <v>-7149</v>
      </c>
      <c r="AV21" s="150">
        <v>-1</v>
      </c>
      <c r="AW21" s="181">
        <f>SUM(AS21:AU21)</f>
        <v>274066</v>
      </c>
      <c r="AX21" s="184"/>
      <c r="AY21" s="106"/>
      <c r="AZ21" s="108">
        <v>81181</v>
      </c>
      <c r="BA21" s="156"/>
      <c r="BB21" s="108">
        <v>-1777</v>
      </c>
      <c r="BC21" s="150">
        <v>-1</v>
      </c>
      <c r="BD21" s="181">
        <f t="shared" ref="BD21:BD25" si="7">SUM(AZ21:BB21)</f>
        <v>79404</v>
      </c>
      <c r="BE21" s="184"/>
      <c r="BF21" s="184"/>
      <c r="BG21" s="108">
        <v>76971</v>
      </c>
      <c r="BH21" s="156"/>
      <c r="BI21" s="108">
        <v>-1634</v>
      </c>
      <c r="BJ21" s="150">
        <v>-1</v>
      </c>
      <c r="BK21" s="181">
        <f t="shared" ref="BK21:BK25" si="8">SUM(BG21:BI21)</f>
        <v>75337</v>
      </c>
      <c r="BL21" s="184"/>
      <c r="BM21" s="106"/>
      <c r="BN21" s="108">
        <v>64610</v>
      </c>
      <c r="BO21" s="156"/>
      <c r="BP21" s="108">
        <v>-1995</v>
      </c>
      <c r="BQ21" s="150">
        <v>-1</v>
      </c>
      <c r="BR21" s="111">
        <f t="shared" ref="BR21:BR25" si="9">SUM(BN21:BP21)</f>
        <v>62615</v>
      </c>
      <c r="BS21" s="157"/>
      <c r="BT21" s="106"/>
      <c r="BU21" s="108">
        <v>58453</v>
      </c>
      <c r="BV21" s="156"/>
      <c r="BW21" s="108">
        <v>-1743</v>
      </c>
      <c r="BX21" s="150">
        <v>-1</v>
      </c>
      <c r="BY21" s="111">
        <f t="shared" ref="BY21:BY25" si="10">SUM(BU21:BW21)</f>
        <v>56710</v>
      </c>
      <c r="BZ21" s="157"/>
      <c r="CA21" s="106"/>
      <c r="CB21" s="108">
        <v>194057</v>
      </c>
      <c r="CC21" s="156"/>
      <c r="CD21" s="108">
        <v>-2824</v>
      </c>
      <c r="CE21" s="150">
        <v>-1</v>
      </c>
      <c r="CF21" s="181">
        <f t="shared" ref="CF21:CF25" si="11">SUM(CB21:CD21)</f>
        <v>191233</v>
      </c>
      <c r="CG21" s="184"/>
      <c r="CH21" s="106"/>
      <c r="CI21" s="108">
        <v>53747</v>
      </c>
      <c r="CJ21" s="156"/>
      <c r="CK21" s="108">
        <v>-836</v>
      </c>
      <c r="CL21" s="150">
        <v>-1</v>
      </c>
      <c r="CM21" s="111">
        <f>SUM(CI21:CK21)</f>
        <v>52911</v>
      </c>
      <c r="CN21" s="157"/>
      <c r="CO21" s="106"/>
      <c r="CP21" s="108">
        <v>48160</v>
      </c>
      <c r="CQ21" s="156"/>
      <c r="CR21" s="108">
        <v>-500</v>
      </c>
      <c r="CS21" s="150">
        <v>-1</v>
      </c>
      <c r="CT21" s="111">
        <f>SUM(CP21:CR21)</f>
        <v>47660</v>
      </c>
      <c r="CU21" s="157"/>
      <c r="CV21" s="157"/>
      <c r="CW21" s="108">
        <v>45710</v>
      </c>
      <c r="CX21" s="156"/>
      <c r="CY21" s="108">
        <v>-736</v>
      </c>
      <c r="CZ21" s="150">
        <v>-1</v>
      </c>
      <c r="DA21" s="111">
        <f>SUM(CW21:CY21)</f>
        <v>44974</v>
      </c>
      <c r="DB21" s="157"/>
      <c r="DC21" s="106"/>
      <c r="DD21" s="108">
        <v>46440</v>
      </c>
      <c r="DE21" s="156"/>
      <c r="DF21" s="108">
        <v>-752</v>
      </c>
      <c r="DG21" s="150">
        <v>-1</v>
      </c>
      <c r="DH21" s="111">
        <f t="shared" ref="DH21:DH25" si="12">SUM(DD21:DF21)</f>
        <v>45688</v>
      </c>
      <c r="DI21" s="157"/>
      <c r="DJ21" s="106"/>
      <c r="DK21" s="108">
        <v>196491</v>
      </c>
      <c r="DL21" s="156"/>
      <c r="DM21" s="108">
        <v>-2496</v>
      </c>
      <c r="DN21" s="150">
        <v>-1</v>
      </c>
      <c r="DO21" s="181">
        <f t="shared" ref="DO21:DO25" si="13">SUM(DK21:DM21)</f>
        <v>193995</v>
      </c>
      <c r="DP21" s="184"/>
      <c r="DQ21" s="106"/>
      <c r="DR21" s="108">
        <v>52357</v>
      </c>
      <c r="DS21" s="156"/>
      <c r="DT21" s="108">
        <v>-665</v>
      </c>
      <c r="DU21" s="150">
        <v>-1</v>
      </c>
      <c r="DV21" s="111">
        <f t="shared" ref="DV21:DV25" si="14">SUM(DR21:DT21)</f>
        <v>51692</v>
      </c>
      <c r="DW21" s="157"/>
      <c r="DX21" s="106"/>
      <c r="DY21" s="108">
        <v>53222</v>
      </c>
      <c r="DZ21" s="156"/>
      <c r="EA21" s="108">
        <v>-654</v>
      </c>
      <c r="EB21" s="150">
        <v>-1</v>
      </c>
      <c r="EC21" s="111">
        <f t="shared" ref="EC21:EC25" si="15">SUM(DY21:EA21)</f>
        <v>52568</v>
      </c>
      <c r="ED21" s="157"/>
      <c r="EE21" s="106"/>
      <c r="EF21" s="108">
        <v>46170</v>
      </c>
      <c r="EG21" s="156"/>
      <c r="EH21" s="108">
        <v>-614</v>
      </c>
      <c r="EI21" s="150">
        <v>-1</v>
      </c>
      <c r="EJ21" s="111">
        <f t="shared" ref="EJ21:EJ25" si="16">SUM(EF21:EH21)</f>
        <v>45556</v>
      </c>
      <c r="EK21" s="157"/>
      <c r="EL21" s="106"/>
      <c r="EM21" s="108">
        <v>44742</v>
      </c>
      <c r="EN21" s="156"/>
      <c r="EO21" s="108">
        <v>-563</v>
      </c>
      <c r="EP21" s="150">
        <v>-1</v>
      </c>
      <c r="EQ21" s="111">
        <f t="shared" ref="EQ21:EQ25" si="17">SUM(EM21:EO21)</f>
        <v>44179</v>
      </c>
      <c r="ER21" s="157"/>
      <c r="ES21" s="106"/>
      <c r="ET21" s="108">
        <v>176834</v>
      </c>
      <c r="EU21" s="156"/>
      <c r="EV21" s="108">
        <v>-2356</v>
      </c>
      <c r="EW21" s="150">
        <v>-1</v>
      </c>
      <c r="EX21" s="181">
        <f t="shared" ref="EX21:EX25" si="18">SUM(ET21:EV21)</f>
        <v>174478</v>
      </c>
      <c r="EY21" s="184"/>
      <c r="EZ21" s="106"/>
      <c r="FA21" s="108">
        <v>47502</v>
      </c>
      <c r="FB21" s="156"/>
      <c r="FC21" s="108">
        <v>-450</v>
      </c>
      <c r="FD21" s="150">
        <v>-1</v>
      </c>
      <c r="FE21" s="111">
        <f t="shared" ref="FE21:FE25" si="19">SUM(FA21:FC21)</f>
        <v>47052</v>
      </c>
      <c r="FF21" s="184"/>
      <c r="FG21" s="106"/>
      <c r="FH21" s="108">
        <v>47199</v>
      </c>
      <c r="FI21" s="156"/>
      <c r="FJ21" s="108">
        <v>-384</v>
      </c>
      <c r="FK21" s="150">
        <v>-1</v>
      </c>
      <c r="FL21" s="111">
        <f t="shared" ref="FL21:FL25" si="20">SUM(FH21:FJ21)</f>
        <v>46815</v>
      </c>
      <c r="FM21" s="157"/>
      <c r="FN21" s="106"/>
      <c r="FO21" s="108">
        <v>41917</v>
      </c>
      <c r="FP21" s="156"/>
      <c r="FQ21" s="108">
        <v>-794</v>
      </c>
      <c r="FR21" s="150">
        <v>-1</v>
      </c>
      <c r="FS21" s="111">
        <f t="shared" ref="FS21:FS25" si="21">SUM(FO21:FQ21)</f>
        <v>41123</v>
      </c>
      <c r="FT21" s="157"/>
      <c r="FU21" s="106"/>
      <c r="FV21" s="108">
        <v>40216</v>
      </c>
      <c r="FW21" s="156"/>
      <c r="FX21" s="108">
        <v>-728</v>
      </c>
      <c r="FY21" s="150">
        <v>-1</v>
      </c>
      <c r="FZ21" s="111">
        <f t="shared" ref="FZ21:FZ25" si="22">SUM(FV21:FX21)</f>
        <v>39488</v>
      </c>
      <c r="GA21" s="157"/>
      <c r="GB21" s="188"/>
      <c r="GC21" s="112"/>
      <c r="GD21" s="75"/>
      <c r="GE21" s="76"/>
      <c r="GF21" s="70"/>
      <c r="GG21" s="70"/>
      <c r="GH21" s="70"/>
      <c r="GI21" s="70"/>
      <c r="GJ21" s="70"/>
      <c r="GK21" s="70"/>
      <c r="GL21" s="70"/>
      <c r="GM21" s="70"/>
      <c r="GN21" s="70"/>
      <c r="GO21" s="70"/>
      <c r="GP21" s="70"/>
      <c r="GQ21" s="70"/>
      <c r="GR21" s="70"/>
      <c r="GS21" s="70"/>
      <c r="GT21" s="70"/>
      <c r="GU21" s="70"/>
      <c r="GV21" s="70"/>
      <c r="GW21" s="70"/>
      <c r="GX21" s="70"/>
      <c r="GY21" s="70"/>
      <c r="GZ21" s="70"/>
      <c r="HA21" s="70"/>
      <c r="HB21" s="70"/>
      <c r="HC21" s="70"/>
      <c r="HD21" s="70"/>
      <c r="HE21" s="70"/>
      <c r="HF21" s="70"/>
      <c r="HG21" s="70"/>
      <c r="HH21" s="70"/>
      <c r="HI21" s="70"/>
      <c r="HJ21" s="70"/>
      <c r="HK21" s="70"/>
      <c r="HL21" s="70"/>
      <c r="HM21" s="70"/>
      <c r="HN21" s="70"/>
      <c r="HO21" s="70"/>
      <c r="HP21" s="70"/>
      <c r="HQ21" s="70"/>
      <c r="HR21" s="70"/>
      <c r="HS21" s="70"/>
      <c r="HT21" s="70"/>
      <c r="HU21" s="70"/>
      <c r="HV21" s="70"/>
      <c r="HW21" s="70"/>
      <c r="HX21" s="70"/>
      <c r="HY21" s="70"/>
      <c r="HZ21" s="70"/>
      <c r="IA21" s="70"/>
      <c r="IB21" s="70"/>
      <c r="IC21" s="70"/>
      <c r="ID21" s="70"/>
      <c r="IE21" s="70"/>
      <c r="IF21" s="70"/>
      <c r="IG21" s="70"/>
      <c r="IH21" s="70"/>
      <c r="II21" s="70"/>
      <c r="IJ21" s="70"/>
      <c r="IK21" s="70"/>
      <c r="IL21" s="70"/>
      <c r="IM21" s="70"/>
      <c r="IN21" s="70"/>
      <c r="IO21" s="70"/>
      <c r="IP21" s="70"/>
      <c r="IQ21" s="70"/>
      <c r="IR21" s="70"/>
      <c r="IS21" s="70"/>
      <c r="IT21" s="70"/>
      <c r="IU21" s="70"/>
      <c r="IV21" s="70"/>
      <c r="IW21" s="70"/>
      <c r="IX21" s="70"/>
      <c r="IY21" s="70"/>
      <c r="IZ21" s="70"/>
      <c r="JA21" s="70"/>
      <c r="JB21" s="70"/>
      <c r="JC21" s="70"/>
      <c r="JD21" s="70"/>
      <c r="JE21" s="70"/>
      <c r="JF21" s="70"/>
      <c r="JG21" s="70"/>
      <c r="JH21" s="70"/>
      <c r="JI21" s="70"/>
      <c r="JJ21" s="70"/>
      <c r="JK21" s="70"/>
      <c r="JL21" s="70"/>
      <c r="JM21" s="70"/>
    </row>
    <row r="22" spans="1:273" s="68" customFormat="1" ht="12">
      <c r="A22" s="106" t="s">
        <v>81</v>
      </c>
      <c r="B22" s="106"/>
      <c r="C22" s="108">
        <v>120182</v>
      </c>
      <c r="D22" s="156"/>
      <c r="E22" s="108">
        <v>-1801</v>
      </c>
      <c r="F22" s="150">
        <v>-1</v>
      </c>
      <c r="G22" s="181">
        <f t="shared" ref="G22:G27" si="23">SUM(C22:E22)</f>
        <v>118381</v>
      </c>
      <c r="H22" s="184"/>
      <c r="I22" s="106"/>
      <c r="J22" s="108">
        <v>529141</v>
      </c>
      <c r="K22" s="156"/>
      <c r="L22" s="108">
        <v>-9231</v>
      </c>
      <c r="M22" s="150">
        <v>-1</v>
      </c>
      <c r="N22" s="181">
        <f t="shared" ref="N22:N27" si="24">SUM(J22:L22)</f>
        <v>519910</v>
      </c>
      <c r="O22" s="184"/>
      <c r="P22" s="106"/>
      <c r="Q22" s="108">
        <v>147499</v>
      </c>
      <c r="R22" s="156"/>
      <c r="S22" s="108">
        <v>-2552</v>
      </c>
      <c r="T22" s="150">
        <v>-1</v>
      </c>
      <c r="U22" s="181">
        <f t="shared" ref="U22:U27" si="25">SUM(Q22:S22)</f>
        <v>144947</v>
      </c>
      <c r="V22" s="184"/>
      <c r="W22" s="184"/>
      <c r="X22" s="108">
        <v>129876</v>
      </c>
      <c r="Y22" s="156"/>
      <c r="Z22" s="108">
        <v>-1496</v>
      </c>
      <c r="AA22" s="150">
        <v>-1</v>
      </c>
      <c r="AB22" s="181">
        <f t="shared" ref="AB22:AB27" si="26">SUM(X22:Z22)</f>
        <v>128380</v>
      </c>
      <c r="AC22" s="184"/>
      <c r="AD22" s="184"/>
      <c r="AE22" s="108">
        <v>129151</v>
      </c>
      <c r="AF22" s="156"/>
      <c r="AG22" s="108">
        <v>-2095</v>
      </c>
      <c r="AH22" s="150">
        <v>-1</v>
      </c>
      <c r="AI22" s="181">
        <f t="shared" ref="AI22:AI27" si="27">SUM(AE22:AG22)</f>
        <v>127056</v>
      </c>
      <c r="AJ22" s="184"/>
      <c r="AK22" s="106"/>
      <c r="AL22" s="108">
        <v>122615</v>
      </c>
      <c r="AM22" s="156"/>
      <c r="AN22" s="108">
        <v>-3088</v>
      </c>
      <c r="AO22" s="150">
        <v>-1</v>
      </c>
      <c r="AP22" s="181">
        <f t="shared" ref="AP22:AP26" si="28">SUM(AL22:AN22)</f>
        <v>119527</v>
      </c>
      <c r="AQ22" s="184"/>
      <c r="AR22" s="106"/>
      <c r="AS22" s="108">
        <v>444454</v>
      </c>
      <c r="AT22" s="156"/>
      <c r="AU22" s="108">
        <v>-9680</v>
      </c>
      <c r="AV22" s="150">
        <v>-1</v>
      </c>
      <c r="AW22" s="181">
        <f t="shared" ref="AW22:AW27" si="29">SUM(AS22:AU22)</f>
        <v>434774</v>
      </c>
      <c r="AX22" s="184"/>
      <c r="AY22" s="106"/>
      <c r="AZ22" s="108">
        <v>129440</v>
      </c>
      <c r="BA22" s="156"/>
      <c r="BB22" s="108">
        <v>-2450</v>
      </c>
      <c r="BC22" s="150">
        <v>-1</v>
      </c>
      <c r="BD22" s="181">
        <f t="shared" si="7"/>
        <v>126990</v>
      </c>
      <c r="BE22" s="184"/>
      <c r="BF22" s="184"/>
      <c r="BG22" s="108">
        <v>117400</v>
      </c>
      <c r="BH22" s="156"/>
      <c r="BI22" s="108">
        <v>-2081</v>
      </c>
      <c r="BJ22" s="150">
        <v>-1</v>
      </c>
      <c r="BK22" s="181">
        <f t="shared" si="8"/>
        <v>115319</v>
      </c>
      <c r="BL22" s="184"/>
      <c r="BM22" s="106"/>
      <c r="BN22" s="108">
        <v>102559</v>
      </c>
      <c r="BO22" s="156"/>
      <c r="BP22" s="108">
        <v>-2329</v>
      </c>
      <c r="BQ22" s="150">
        <v>-1</v>
      </c>
      <c r="BR22" s="111">
        <f t="shared" si="9"/>
        <v>100230</v>
      </c>
      <c r="BS22" s="157"/>
      <c r="BT22" s="106"/>
      <c r="BU22" s="108">
        <v>95055</v>
      </c>
      <c r="BV22" s="156"/>
      <c r="BW22" s="108">
        <v>-2820</v>
      </c>
      <c r="BX22" s="150">
        <v>-1</v>
      </c>
      <c r="BY22" s="111">
        <f t="shared" si="10"/>
        <v>92235</v>
      </c>
      <c r="BZ22" s="157"/>
      <c r="CA22" s="106"/>
      <c r="CB22" s="108">
        <v>344235</v>
      </c>
      <c r="CC22" s="156"/>
      <c r="CD22" s="108">
        <v>-12069</v>
      </c>
      <c r="CE22" s="150">
        <v>-1</v>
      </c>
      <c r="CF22" s="181">
        <f t="shared" si="11"/>
        <v>332166</v>
      </c>
      <c r="CG22" s="184"/>
      <c r="CH22" s="106"/>
      <c r="CI22" s="108">
        <v>95815</v>
      </c>
      <c r="CJ22" s="156"/>
      <c r="CK22" s="108">
        <v>-3026</v>
      </c>
      <c r="CL22" s="150">
        <v>-1</v>
      </c>
      <c r="CM22" s="111">
        <f>SUM(CI22:CK22)</f>
        <v>92789</v>
      </c>
      <c r="CN22" s="157"/>
      <c r="CO22" s="106"/>
      <c r="CP22" s="108">
        <v>84600</v>
      </c>
      <c r="CQ22" s="156"/>
      <c r="CR22" s="108">
        <v>-3213</v>
      </c>
      <c r="CS22" s="150">
        <v>-1</v>
      </c>
      <c r="CT22" s="111">
        <f>SUM(CP22:CR22)</f>
        <v>81387</v>
      </c>
      <c r="CU22" s="157"/>
      <c r="CV22" s="157"/>
      <c r="CW22" s="108">
        <v>85875</v>
      </c>
      <c r="CX22" s="156"/>
      <c r="CY22" s="108">
        <v>-2715</v>
      </c>
      <c r="CZ22" s="150">
        <v>-1</v>
      </c>
      <c r="DA22" s="111">
        <f>SUM(CW22:CY22)</f>
        <v>83160</v>
      </c>
      <c r="DB22" s="157"/>
      <c r="DC22" s="106"/>
      <c r="DD22" s="108">
        <v>77945</v>
      </c>
      <c r="DE22" s="156"/>
      <c r="DF22" s="108">
        <v>-3115</v>
      </c>
      <c r="DG22" s="150">
        <v>-1</v>
      </c>
      <c r="DH22" s="111">
        <f t="shared" si="12"/>
        <v>74830</v>
      </c>
      <c r="DI22" s="157"/>
      <c r="DJ22" s="106"/>
      <c r="DK22" s="108">
        <v>373610</v>
      </c>
      <c r="DL22" s="156"/>
      <c r="DM22" s="108">
        <v>-9095</v>
      </c>
      <c r="DN22" s="150">
        <v>-1</v>
      </c>
      <c r="DO22" s="181">
        <f t="shared" si="13"/>
        <v>364515</v>
      </c>
      <c r="DP22" s="184"/>
      <c r="DQ22" s="106"/>
      <c r="DR22" s="108">
        <v>104443</v>
      </c>
      <c r="DS22" s="156"/>
      <c r="DT22" s="108">
        <v>-2508</v>
      </c>
      <c r="DU22" s="150">
        <v>-1</v>
      </c>
      <c r="DV22" s="111">
        <f t="shared" si="14"/>
        <v>101935</v>
      </c>
      <c r="DW22" s="157"/>
      <c r="DX22" s="106"/>
      <c r="DY22" s="108">
        <v>97146</v>
      </c>
      <c r="DZ22" s="156"/>
      <c r="EA22" s="108">
        <v>-1919</v>
      </c>
      <c r="EB22" s="150">
        <v>-1</v>
      </c>
      <c r="EC22" s="111">
        <f t="shared" si="15"/>
        <v>95227</v>
      </c>
      <c r="ED22" s="157"/>
      <c r="EE22" s="106"/>
      <c r="EF22" s="108">
        <v>90980</v>
      </c>
      <c r="EG22" s="156"/>
      <c r="EH22" s="108">
        <v>-2594</v>
      </c>
      <c r="EI22" s="150">
        <v>-1</v>
      </c>
      <c r="EJ22" s="111">
        <f t="shared" si="16"/>
        <v>88386</v>
      </c>
      <c r="EK22" s="157"/>
      <c r="EL22" s="106"/>
      <c r="EM22" s="108">
        <v>81041</v>
      </c>
      <c r="EN22" s="156"/>
      <c r="EO22" s="108">
        <v>-2074</v>
      </c>
      <c r="EP22" s="150">
        <v>-1</v>
      </c>
      <c r="EQ22" s="111">
        <f t="shared" si="17"/>
        <v>78967</v>
      </c>
      <c r="ER22" s="157"/>
      <c r="ES22" s="106"/>
      <c r="ET22" s="108">
        <v>346941</v>
      </c>
      <c r="EU22" s="156"/>
      <c r="EV22" s="108">
        <v>-7312</v>
      </c>
      <c r="EW22" s="150">
        <v>-1</v>
      </c>
      <c r="EX22" s="181">
        <f t="shared" si="18"/>
        <v>339629</v>
      </c>
      <c r="EY22" s="184"/>
      <c r="EZ22" s="106"/>
      <c r="FA22" s="108">
        <v>101872</v>
      </c>
      <c r="FB22" s="156"/>
      <c r="FC22" s="108">
        <v>-1112</v>
      </c>
      <c r="FD22" s="150">
        <v>-1</v>
      </c>
      <c r="FE22" s="111">
        <f t="shared" si="19"/>
        <v>100760</v>
      </c>
      <c r="FF22" s="184"/>
      <c r="FG22" s="106"/>
      <c r="FH22" s="108">
        <v>94457</v>
      </c>
      <c r="FI22" s="156"/>
      <c r="FJ22" s="108">
        <v>-1926</v>
      </c>
      <c r="FK22" s="150">
        <v>-1</v>
      </c>
      <c r="FL22" s="111">
        <f t="shared" si="20"/>
        <v>92531</v>
      </c>
      <c r="FM22" s="157"/>
      <c r="FN22" s="106"/>
      <c r="FO22" s="108">
        <v>80960</v>
      </c>
      <c r="FP22" s="156"/>
      <c r="FQ22" s="108">
        <v>-1921</v>
      </c>
      <c r="FR22" s="150">
        <v>-1</v>
      </c>
      <c r="FS22" s="111">
        <f t="shared" si="21"/>
        <v>79039</v>
      </c>
      <c r="FT22" s="157"/>
      <c r="FU22" s="106"/>
      <c r="FV22" s="108">
        <v>69652</v>
      </c>
      <c r="FW22" s="156"/>
      <c r="FX22" s="108">
        <v>-2353</v>
      </c>
      <c r="FY22" s="150">
        <v>-1</v>
      </c>
      <c r="FZ22" s="111">
        <f t="shared" si="22"/>
        <v>67299</v>
      </c>
      <c r="GA22" s="157"/>
      <c r="GB22" s="188"/>
      <c r="GC22" s="112"/>
      <c r="GD22" s="75"/>
      <c r="GE22" s="76"/>
      <c r="GF22" s="70"/>
      <c r="GG22" s="70"/>
      <c r="GH22" s="70"/>
      <c r="GI22" s="70"/>
      <c r="GJ22" s="70"/>
      <c r="GK22" s="70"/>
      <c r="GL22" s="70"/>
      <c r="GM22" s="70"/>
      <c r="GN22" s="70"/>
      <c r="GO22" s="70"/>
      <c r="GP22" s="70"/>
      <c r="GQ22" s="70"/>
      <c r="GR22" s="70"/>
      <c r="GS22" s="70"/>
      <c r="GT22" s="70"/>
      <c r="GU22" s="70"/>
      <c r="GV22" s="70"/>
      <c r="GW22" s="70"/>
      <c r="GX22" s="70"/>
      <c r="GY22" s="70"/>
      <c r="GZ22" s="70"/>
      <c r="HA22" s="70"/>
      <c r="HB22" s="70"/>
      <c r="HC22" s="70"/>
      <c r="HD22" s="70"/>
      <c r="HE22" s="70"/>
      <c r="HF22" s="70"/>
      <c r="HG22" s="70"/>
      <c r="HH22" s="70"/>
      <c r="HI22" s="70"/>
      <c r="HJ22" s="70"/>
      <c r="HK22" s="70"/>
      <c r="HL22" s="70"/>
      <c r="HM22" s="70"/>
      <c r="HN22" s="70"/>
      <c r="HO22" s="70"/>
      <c r="HP22" s="70"/>
      <c r="HQ22" s="70"/>
      <c r="HR22" s="70"/>
      <c r="HS22" s="70"/>
      <c r="HT22" s="70"/>
      <c r="HU22" s="70"/>
      <c r="HV22" s="70"/>
      <c r="HW22" s="70"/>
      <c r="HX22" s="70"/>
      <c r="HY22" s="70"/>
      <c r="HZ22" s="70"/>
      <c r="IA22" s="70"/>
      <c r="IB22" s="70"/>
      <c r="IC22" s="70"/>
      <c r="ID22" s="70"/>
      <c r="IE22" s="70"/>
      <c r="IF22" s="70"/>
      <c r="IG22" s="70"/>
      <c r="IH22" s="70"/>
      <c r="II22" s="70"/>
      <c r="IJ22" s="70"/>
      <c r="IK22" s="70"/>
      <c r="IL22" s="70"/>
      <c r="IM22" s="70"/>
      <c r="IN22" s="70"/>
      <c r="IO22" s="70"/>
      <c r="IP22" s="70"/>
      <c r="IQ22" s="70"/>
      <c r="IR22" s="70"/>
      <c r="IS22" s="70"/>
      <c r="IT22" s="70"/>
      <c r="IU22" s="70"/>
      <c r="IV22" s="70"/>
      <c r="IW22" s="70"/>
      <c r="IX22" s="70"/>
      <c r="IY22" s="70"/>
      <c r="IZ22" s="70"/>
      <c r="JA22" s="70"/>
      <c r="JB22" s="70"/>
      <c r="JC22" s="70"/>
      <c r="JD22" s="70"/>
      <c r="JE22" s="70"/>
      <c r="JF22" s="70"/>
      <c r="JG22" s="70"/>
      <c r="JH22" s="70"/>
      <c r="JI22" s="70"/>
      <c r="JJ22" s="70"/>
      <c r="JK22" s="70"/>
      <c r="JL22" s="70"/>
      <c r="JM22" s="70"/>
    </row>
    <row r="23" spans="1:273" s="68" customFormat="1" ht="12">
      <c r="A23" s="106" t="s">
        <v>82</v>
      </c>
      <c r="B23" s="106"/>
      <c r="C23" s="108">
        <v>50924</v>
      </c>
      <c r="D23" s="156"/>
      <c r="E23" s="108">
        <v>-2254</v>
      </c>
      <c r="F23" s="150">
        <v>-1</v>
      </c>
      <c r="G23" s="181">
        <f t="shared" si="23"/>
        <v>48670</v>
      </c>
      <c r="H23" s="184"/>
      <c r="I23" s="106"/>
      <c r="J23" s="108">
        <v>205227</v>
      </c>
      <c r="K23" s="156"/>
      <c r="L23" s="108">
        <v>-8204</v>
      </c>
      <c r="M23" s="150">
        <v>-1</v>
      </c>
      <c r="N23" s="181">
        <f t="shared" si="24"/>
        <v>197023</v>
      </c>
      <c r="O23" s="184"/>
      <c r="P23" s="106"/>
      <c r="Q23" s="108">
        <v>52577</v>
      </c>
      <c r="R23" s="156"/>
      <c r="S23" s="108">
        <v>-1990</v>
      </c>
      <c r="T23" s="150">
        <v>-1</v>
      </c>
      <c r="U23" s="181">
        <f t="shared" si="25"/>
        <v>50587</v>
      </c>
      <c r="V23" s="184"/>
      <c r="W23" s="184"/>
      <c r="X23" s="108">
        <v>54794</v>
      </c>
      <c r="Y23" s="156"/>
      <c r="Z23" s="108">
        <v>-2057</v>
      </c>
      <c r="AA23" s="150">
        <v>-1</v>
      </c>
      <c r="AB23" s="181">
        <f t="shared" si="26"/>
        <v>52737</v>
      </c>
      <c r="AC23" s="184"/>
      <c r="AD23" s="184"/>
      <c r="AE23" s="108">
        <v>48954</v>
      </c>
      <c r="AF23" s="156"/>
      <c r="AG23" s="108">
        <v>-2084</v>
      </c>
      <c r="AH23" s="150">
        <v>-1</v>
      </c>
      <c r="AI23" s="181">
        <f t="shared" si="27"/>
        <v>46870</v>
      </c>
      <c r="AJ23" s="184"/>
      <c r="AK23" s="106"/>
      <c r="AL23" s="108">
        <v>48902</v>
      </c>
      <c r="AM23" s="156"/>
      <c r="AN23" s="108">
        <v>-2073</v>
      </c>
      <c r="AO23" s="150">
        <v>-1</v>
      </c>
      <c r="AP23" s="181">
        <f t="shared" si="28"/>
        <v>46829</v>
      </c>
      <c r="AQ23" s="184"/>
      <c r="AR23" s="106"/>
      <c r="AS23" s="108">
        <v>170353</v>
      </c>
      <c r="AT23" s="156"/>
      <c r="AU23" s="108">
        <v>-9919</v>
      </c>
      <c r="AV23" s="150">
        <v>-1</v>
      </c>
      <c r="AW23" s="181">
        <f t="shared" si="29"/>
        <v>160434</v>
      </c>
      <c r="AX23" s="184"/>
      <c r="AY23" s="106"/>
      <c r="AZ23" s="108">
        <v>47478</v>
      </c>
      <c r="BA23" s="156"/>
      <c r="BB23" s="108">
        <v>-2755</v>
      </c>
      <c r="BC23" s="150">
        <v>-1</v>
      </c>
      <c r="BD23" s="181">
        <f t="shared" si="7"/>
        <v>44723</v>
      </c>
      <c r="BE23" s="184"/>
      <c r="BF23" s="184"/>
      <c r="BG23" s="108">
        <v>44808</v>
      </c>
      <c r="BH23" s="156"/>
      <c r="BI23" s="108">
        <v>-2328</v>
      </c>
      <c r="BJ23" s="150">
        <v>-1</v>
      </c>
      <c r="BK23" s="181">
        <f t="shared" si="8"/>
        <v>42480</v>
      </c>
      <c r="BL23" s="184"/>
      <c r="BM23" s="106"/>
      <c r="BN23" s="108">
        <v>39896</v>
      </c>
      <c r="BO23" s="156"/>
      <c r="BP23" s="108">
        <v>-2299</v>
      </c>
      <c r="BQ23" s="150">
        <v>-1</v>
      </c>
      <c r="BR23" s="111">
        <f t="shared" si="9"/>
        <v>37597</v>
      </c>
      <c r="BS23" s="157"/>
      <c r="BT23" s="106"/>
      <c r="BU23" s="108">
        <v>38171</v>
      </c>
      <c r="BV23" s="156"/>
      <c r="BW23" s="108">
        <v>-2537</v>
      </c>
      <c r="BX23" s="150">
        <v>-1</v>
      </c>
      <c r="BY23" s="111">
        <f t="shared" si="10"/>
        <v>35634</v>
      </c>
      <c r="BZ23" s="157"/>
      <c r="CA23" s="106"/>
      <c r="CB23" s="108">
        <v>140397</v>
      </c>
      <c r="CC23" s="156"/>
      <c r="CD23" s="108">
        <v>-7606</v>
      </c>
      <c r="CE23" s="150">
        <v>-1</v>
      </c>
      <c r="CF23" s="181">
        <f t="shared" si="11"/>
        <v>132791</v>
      </c>
      <c r="CG23" s="184"/>
      <c r="CH23" s="106"/>
      <c r="CI23" s="108">
        <v>33330</v>
      </c>
      <c r="CJ23" s="156"/>
      <c r="CK23" s="108">
        <v>-1915</v>
      </c>
      <c r="CL23" s="150">
        <v>-1</v>
      </c>
      <c r="CM23" s="111">
        <f>SUM(CI23:CK23)</f>
        <v>31415</v>
      </c>
      <c r="CN23" s="157"/>
      <c r="CO23" s="106"/>
      <c r="CP23" s="108">
        <v>37731</v>
      </c>
      <c r="CQ23" s="156"/>
      <c r="CR23" s="108">
        <v>-1589</v>
      </c>
      <c r="CS23" s="150">
        <v>-1</v>
      </c>
      <c r="CT23" s="111">
        <f>SUM(CP23:CR23)</f>
        <v>36142</v>
      </c>
      <c r="CU23" s="157"/>
      <c r="CV23" s="157"/>
      <c r="CW23" s="108">
        <v>33767</v>
      </c>
      <c r="CX23" s="156"/>
      <c r="CY23" s="108">
        <v>-2328</v>
      </c>
      <c r="CZ23" s="150">
        <v>-1</v>
      </c>
      <c r="DA23" s="111">
        <f>SUM(CW23:CY23)</f>
        <v>31439</v>
      </c>
      <c r="DB23" s="157"/>
      <c r="DC23" s="106"/>
      <c r="DD23" s="108">
        <v>35569</v>
      </c>
      <c r="DE23" s="156"/>
      <c r="DF23" s="108">
        <v>-1774</v>
      </c>
      <c r="DG23" s="150">
        <v>-1</v>
      </c>
      <c r="DH23" s="111">
        <f t="shared" si="12"/>
        <v>33795</v>
      </c>
      <c r="DI23" s="157"/>
      <c r="DJ23" s="106"/>
      <c r="DK23" s="108">
        <v>162728</v>
      </c>
      <c r="DL23" s="156"/>
      <c r="DM23" s="108">
        <v>-7456</v>
      </c>
      <c r="DN23" s="150">
        <v>-1</v>
      </c>
      <c r="DO23" s="181">
        <f t="shared" si="13"/>
        <v>155272</v>
      </c>
      <c r="DP23" s="184"/>
      <c r="DQ23" s="106"/>
      <c r="DR23" s="108">
        <v>41766</v>
      </c>
      <c r="DS23" s="156"/>
      <c r="DT23" s="108">
        <v>-2061</v>
      </c>
      <c r="DU23" s="150">
        <v>-1</v>
      </c>
      <c r="DV23" s="111">
        <f t="shared" si="14"/>
        <v>39705</v>
      </c>
      <c r="DW23" s="157"/>
      <c r="DX23" s="106"/>
      <c r="DY23" s="108">
        <v>45552</v>
      </c>
      <c r="DZ23" s="156"/>
      <c r="EA23" s="108">
        <v>-3267</v>
      </c>
      <c r="EB23" s="150">
        <v>-1</v>
      </c>
      <c r="EC23" s="111">
        <f t="shared" si="15"/>
        <v>42285</v>
      </c>
      <c r="ED23" s="157"/>
      <c r="EE23" s="106"/>
      <c r="EF23" s="108">
        <v>39667</v>
      </c>
      <c r="EG23" s="156"/>
      <c r="EH23" s="108">
        <v>-966</v>
      </c>
      <c r="EI23" s="150">
        <v>-1</v>
      </c>
      <c r="EJ23" s="111">
        <f t="shared" si="16"/>
        <v>38701</v>
      </c>
      <c r="EK23" s="157"/>
      <c r="EL23" s="106"/>
      <c r="EM23" s="108">
        <v>35743</v>
      </c>
      <c r="EN23" s="156"/>
      <c r="EO23" s="108">
        <v>-1162</v>
      </c>
      <c r="EP23" s="150">
        <v>-1</v>
      </c>
      <c r="EQ23" s="111">
        <f t="shared" si="17"/>
        <v>34581</v>
      </c>
      <c r="ER23" s="157"/>
      <c r="ES23" s="106"/>
      <c r="ET23" s="108">
        <v>142080</v>
      </c>
      <c r="EU23" s="156"/>
      <c r="EV23" s="108">
        <v>-8287</v>
      </c>
      <c r="EW23" s="150">
        <v>-1</v>
      </c>
      <c r="EX23" s="181">
        <f t="shared" si="18"/>
        <v>133793</v>
      </c>
      <c r="EY23" s="184"/>
      <c r="EZ23" s="106"/>
      <c r="FA23" s="108">
        <v>41184</v>
      </c>
      <c r="FB23" s="156"/>
      <c r="FC23" s="108">
        <v>-2121</v>
      </c>
      <c r="FD23" s="150">
        <v>-1</v>
      </c>
      <c r="FE23" s="111">
        <f t="shared" si="19"/>
        <v>39063</v>
      </c>
      <c r="FF23" s="184"/>
      <c r="FG23" s="106"/>
      <c r="FH23" s="108">
        <v>39194</v>
      </c>
      <c r="FI23" s="156"/>
      <c r="FJ23" s="108">
        <v>-1558</v>
      </c>
      <c r="FK23" s="150">
        <v>-1</v>
      </c>
      <c r="FL23" s="111">
        <f t="shared" si="20"/>
        <v>37636</v>
      </c>
      <c r="FM23" s="157"/>
      <c r="FN23" s="106"/>
      <c r="FO23" s="108">
        <v>32818</v>
      </c>
      <c r="FP23" s="156"/>
      <c r="FQ23" s="108">
        <v>-3382</v>
      </c>
      <c r="FR23" s="150">
        <v>-1</v>
      </c>
      <c r="FS23" s="111">
        <f t="shared" si="21"/>
        <v>29436</v>
      </c>
      <c r="FT23" s="157"/>
      <c r="FU23" s="106"/>
      <c r="FV23" s="108">
        <v>28884</v>
      </c>
      <c r="FW23" s="156"/>
      <c r="FX23" s="108">
        <v>-1226</v>
      </c>
      <c r="FY23" s="150">
        <v>-1</v>
      </c>
      <c r="FZ23" s="111">
        <f t="shared" si="22"/>
        <v>27658</v>
      </c>
      <c r="GA23" s="157"/>
      <c r="GB23" s="188"/>
      <c r="GC23" s="112"/>
      <c r="GD23" s="75"/>
      <c r="GE23" s="76"/>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c r="IV23" s="70"/>
      <c r="IW23" s="70"/>
      <c r="IX23" s="70"/>
      <c r="IY23" s="70"/>
      <c r="IZ23" s="70"/>
      <c r="JA23" s="70"/>
      <c r="JB23" s="70"/>
      <c r="JC23" s="70"/>
      <c r="JD23" s="70"/>
      <c r="JE23" s="70"/>
      <c r="JF23" s="70"/>
      <c r="JG23" s="70"/>
      <c r="JH23" s="70"/>
      <c r="JI23" s="70"/>
      <c r="JJ23" s="70"/>
      <c r="JK23" s="70"/>
      <c r="JL23" s="70"/>
      <c r="JM23" s="70"/>
    </row>
    <row r="24" spans="1:273" s="68" customFormat="1" ht="12">
      <c r="A24" s="106" t="s">
        <v>83</v>
      </c>
      <c r="B24" s="106"/>
      <c r="C24" s="108">
        <v>45876</v>
      </c>
      <c r="D24" s="156"/>
      <c r="E24" s="108">
        <v>-45876</v>
      </c>
      <c r="F24" s="150">
        <v>-2</v>
      </c>
      <c r="G24" s="181">
        <f t="shared" si="23"/>
        <v>0</v>
      </c>
      <c r="H24" s="184"/>
      <c r="I24" s="106"/>
      <c r="J24" s="108">
        <v>184118</v>
      </c>
      <c r="K24" s="156"/>
      <c r="L24" s="108">
        <v>-184118</v>
      </c>
      <c r="M24" s="150">
        <v>-2</v>
      </c>
      <c r="N24" s="181">
        <f t="shared" si="24"/>
        <v>0</v>
      </c>
      <c r="O24" s="184"/>
      <c r="P24" s="106"/>
      <c r="Q24" s="108">
        <v>47299</v>
      </c>
      <c r="R24" s="156"/>
      <c r="S24" s="108">
        <v>-47299</v>
      </c>
      <c r="T24" s="150">
        <v>-2</v>
      </c>
      <c r="U24" s="181">
        <f t="shared" si="25"/>
        <v>0</v>
      </c>
      <c r="V24" s="184"/>
      <c r="W24" s="184"/>
      <c r="X24" s="108">
        <v>46762</v>
      </c>
      <c r="Y24" s="156"/>
      <c r="Z24" s="108">
        <v>-46762</v>
      </c>
      <c r="AA24" s="150">
        <v>-2</v>
      </c>
      <c r="AB24" s="181">
        <f t="shared" si="26"/>
        <v>0</v>
      </c>
      <c r="AC24" s="184"/>
      <c r="AD24" s="184"/>
      <c r="AE24" s="108">
        <v>46268</v>
      </c>
      <c r="AF24" s="156"/>
      <c r="AG24" s="108">
        <v>-46268</v>
      </c>
      <c r="AH24" s="150">
        <v>-2</v>
      </c>
      <c r="AI24" s="181">
        <f t="shared" si="27"/>
        <v>0</v>
      </c>
      <c r="AJ24" s="184"/>
      <c r="AK24" s="106"/>
      <c r="AL24" s="108">
        <v>43789</v>
      </c>
      <c r="AM24" s="156"/>
      <c r="AN24" s="108">
        <v>-43789</v>
      </c>
      <c r="AO24" s="150">
        <v>-2</v>
      </c>
      <c r="AP24" s="181">
        <f t="shared" si="28"/>
        <v>0</v>
      </c>
      <c r="AQ24" s="184"/>
      <c r="AR24" s="106"/>
      <c r="AS24" s="108">
        <v>150842</v>
      </c>
      <c r="AT24" s="156"/>
      <c r="AU24" s="108">
        <f>-AS24</f>
        <v>-150842</v>
      </c>
      <c r="AV24" s="150">
        <v>-2</v>
      </c>
      <c r="AW24" s="181">
        <f t="shared" si="29"/>
        <v>0</v>
      </c>
      <c r="AX24" s="184"/>
      <c r="AY24" s="106"/>
      <c r="AZ24" s="108">
        <v>42594</v>
      </c>
      <c r="BA24" s="156"/>
      <c r="BB24" s="108">
        <f>-AZ24</f>
        <v>-42594</v>
      </c>
      <c r="BC24" s="150">
        <v>-2</v>
      </c>
      <c r="BD24" s="181">
        <f>SUM(AZ24:BB24)</f>
        <v>0</v>
      </c>
      <c r="BE24" s="184"/>
      <c r="BF24" s="184"/>
      <c r="BG24" s="108">
        <v>40825</v>
      </c>
      <c r="BH24" s="156"/>
      <c r="BI24" s="108">
        <v>-40825</v>
      </c>
      <c r="BJ24" s="150">
        <v>-2</v>
      </c>
      <c r="BK24" s="181">
        <f t="shared" si="8"/>
        <v>0</v>
      </c>
      <c r="BL24" s="184"/>
      <c r="BM24" s="106"/>
      <c r="BN24" s="108">
        <v>33815</v>
      </c>
      <c r="BO24" s="156"/>
      <c r="BP24" s="108">
        <v>-33815</v>
      </c>
      <c r="BQ24" s="150">
        <v>-2</v>
      </c>
      <c r="BR24" s="111">
        <f t="shared" si="9"/>
        <v>0</v>
      </c>
      <c r="BS24" s="157"/>
      <c r="BT24" s="106"/>
      <c r="BU24" s="108">
        <v>33608</v>
      </c>
      <c r="BV24" s="156"/>
      <c r="BW24" s="108">
        <v>-33608</v>
      </c>
      <c r="BX24" s="150">
        <v>-2</v>
      </c>
      <c r="BY24" s="111">
        <f t="shared" si="10"/>
        <v>0</v>
      </c>
      <c r="BZ24" s="157"/>
      <c r="CA24" s="106"/>
      <c r="CB24" s="108">
        <v>113201</v>
      </c>
      <c r="CC24" s="156"/>
      <c r="CD24" s="108">
        <v>-113201</v>
      </c>
      <c r="CE24" s="150">
        <v>-2</v>
      </c>
      <c r="CF24" s="181">
        <f t="shared" si="11"/>
        <v>0</v>
      </c>
      <c r="CG24" s="184"/>
      <c r="CH24" s="106"/>
      <c r="CI24" s="108">
        <v>29637</v>
      </c>
      <c r="CJ24" s="156"/>
      <c r="CK24" s="108">
        <v>-29637</v>
      </c>
      <c r="CL24" s="150">
        <v>-2</v>
      </c>
      <c r="CM24" s="111">
        <f t="shared" ref="CM24:CM25" si="30">SUM(CI24:CK24)</f>
        <v>0</v>
      </c>
      <c r="CN24" s="157"/>
      <c r="CO24" s="106"/>
      <c r="CP24" s="108">
        <v>27966</v>
      </c>
      <c r="CQ24" s="156"/>
      <c r="CR24" s="108">
        <v>-27966</v>
      </c>
      <c r="CS24" s="150">
        <v>-2</v>
      </c>
      <c r="CT24" s="111">
        <f t="shared" ref="CT24:CT25" si="31">SUM(CP24:CR24)</f>
        <v>0</v>
      </c>
      <c r="CU24" s="157"/>
      <c r="CV24" s="157"/>
      <c r="CW24" s="108">
        <v>27793</v>
      </c>
      <c r="CX24" s="156"/>
      <c r="CY24" s="108">
        <v>-27793</v>
      </c>
      <c r="CZ24" s="150">
        <v>-2</v>
      </c>
      <c r="DA24" s="111">
        <f t="shared" ref="DA24:DA25" si="32">SUM(CW24:CY24)</f>
        <v>0</v>
      </c>
      <c r="DB24" s="157"/>
      <c r="DC24" s="106"/>
      <c r="DD24" s="108">
        <v>27805</v>
      </c>
      <c r="DE24" s="156"/>
      <c r="DF24" s="108">
        <v>-27805</v>
      </c>
      <c r="DG24" s="150">
        <v>-2</v>
      </c>
      <c r="DH24" s="111">
        <f t="shared" si="12"/>
        <v>0</v>
      </c>
      <c r="DI24" s="157"/>
      <c r="DJ24" s="106"/>
      <c r="DK24" s="108">
        <v>108239</v>
      </c>
      <c r="DL24" s="156"/>
      <c r="DM24" s="108">
        <v>-108239</v>
      </c>
      <c r="DN24" s="150">
        <v>-2</v>
      </c>
      <c r="DO24" s="181">
        <f t="shared" si="13"/>
        <v>0</v>
      </c>
      <c r="DP24" s="184"/>
      <c r="DQ24" s="106"/>
      <c r="DR24" s="108">
        <v>28741</v>
      </c>
      <c r="DS24" s="156"/>
      <c r="DT24" s="108">
        <v>-28741</v>
      </c>
      <c r="DU24" s="150">
        <v>-2</v>
      </c>
      <c r="DV24" s="111">
        <f t="shared" si="14"/>
        <v>0</v>
      </c>
      <c r="DW24" s="157"/>
      <c r="DX24" s="106"/>
      <c r="DY24" s="108">
        <v>28250</v>
      </c>
      <c r="DZ24" s="156"/>
      <c r="EA24" s="108">
        <v>-28250</v>
      </c>
      <c r="EB24" s="150">
        <v>-2</v>
      </c>
      <c r="EC24" s="111">
        <f t="shared" si="15"/>
        <v>0</v>
      </c>
      <c r="ED24" s="157"/>
      <c r="EE24" s="106"/>
      <c r="EF24" s="108">
        <v>25364</v>
      </c>
      <c r="EG24" s="156"/>
      <c r="EH24" s="108">
        <v>-25364</v>
      </c>
      <c r="EI24" s="150">
        <v>-2</v>
      </c>
      <c r="EJ24" s="111">
        <f t="shared" si="16"/>
        <v>0</v>
      </c>
      <c r="EK24" s="157"/>
      <c r="EL24" s="106"/>
      <c r="EM24" s="108">
        <v>25884</v>
      </c>
      <c r="EN24" s="156"/>
      <c r="EO24" s="108">
        <v>-25884</v>
      </c>
      <c r="EP24" s="150">
        <v>-2</v>
      </c>
      <c r="EQ24" s="111">
        <f t="shared" si="17"/>
        <v>0</v>
      </c>
      <c r="ER24" s="157"/>
      <c r="ES24" s="106"/>
      <c r="ET24" s="108">
        <v>81023</v>
      </c>
      <c r="EU24" s="156"/>
      <c r="EV24" s="108">
        <v>-81023</v>
      </c>
      <c r="EW24" s="150">
        <v>-2</v>
      </c>
      <c r="EX24" s="181">
        <f t="shared" si="18"/>
        <v>0</v>
      </c>
      <c r="EY24" s="184"/>
      <c r="EZ24" s="106"/>
      <c r="FA24" s="108">
        <v>26635</v>
      </c>
      <c r="FB24" s="156"/>
      <c r="FC24" s="108">
        <v>-26635</v>
      </c>
      <c r="FD24" s="150">
        <v>-2</v>
      </c>
      <c r="FE24" s="111">
        <f t="shared" si="19"/>
        <v>0</v>
      </c>
      <c r="FF24" s="184"/>
      <c r="FG24" s="106"/>
      <c r="FH24" s="108">
        <v>24679</v>
      </c>
      <c r="FI24" s="156"/>
      <c r="FJ24" s="108">
        <v>-24679</v>
      </c>
      <c r="FK24" s="150">
        <v>-2</v>
      </c>
      <c r="FL24" s="111">
        <f t="shared" si="20"/>
        <v>0</v>
      </c>
      <c r="FM24" s="157"/>
      <c r="FN24" s="106"/>
      <c r="FO24" s="108">
        <v>12432</v>
      </c>
      <c r="FP24" s="156"/>
      <c r="FQ24" s="108">
        <v>-12432</v>
      </c>
      <c r="FR24" s="150">
        <v>-2</v>
      </c>
      <c r="FS24" s="111">
        <f t="shared" si="21"/>
        <v>0</v>
      </c>
      <c r="FT24" s="157"/>
      <c r="FU24" s="106"/>
      <c r="FV24" s="108">
        <v>17277</v>
      </c>
      <c r="FW24" s="156"/>
      <c r="FX24" s="108">
        <v>-17277</v>
      </c>
      <c r="FY24" s="150">
        <v>-2</v>
      </c>
      <c r="FZ24" s="111">
        <f t="shared" si="22"/>
        <v>0</v>
      </c>
      <c r="GA24" s="157"/>
      <c r="GB24" s="188"/>
      <c r="GC24" s="112"/>
      <c r="GD24" s="75"/>
      <c r="GE24" s="76"/>
      <c r="GF24" s="70"/>
      <c r="GG24" s="70"/>
      <c r="GH24" s="70"/>
      <c r="GI24" s="70"/>
      <c r="GJ24" s="70"/>
      <c r="GK24" s="70"/>
      <c r="GL24" s="70"/>
      <c r="GM24" s="70"/>
      <c r="GN24" s="70"/>
      <c r="GO24" s="70"/>
      <c r="GP24" s="70"/>
      <c r="GQ24" s="70"/>
      <c r="GR24" s="70"/>
      <c r="GS24" s="70"/>
      <c r="GT24" s="70"/>
      <c r="GU24" s="70"/>
      <c r="GV24" s="70"/>
      <c r="GW24" s="70"/>
      <c r="GX24" s="70"/>
      <c r="GY24" s="70"/>
      <c r="GZ24" s="70"/>
      <c r="HA24" s="70"/>
      <c r="HB24" s="70"/>
      <c r="HC24" s="70"/>
      <c r="HD24" s="70"/>
      <c r="HE24" s="70"/>
      <c r="HF24" s="70"/>
      <c r="HG24" s="70"/>
      <c r="HH24" s="70"/>
      <c r="HI24" s="70"/>
      <c r="HJ24" s="70"/>
      <c r="HK24" s="70"/>
      <c r="HL24" s="70"/>
      <c r="HM24" s="70"/>
      <c r="HN24" s="70"/>
      <c r="HO24" s="70"/>
      <c r="HP24" s="70"/>
      <c r="HQ24" s="70"/>
      <c r="HR24" s="70"/>
      <c r="HS24" s="70"/>
      <c r="HT24" s="70"/>
      <c r="HU24" s="70"/>
      <c r="HV24" s="70"/>
      <c r="HW24" s="70"/>
      <c r="HX24" s="70"/>
      <c r="HY24" s="70"/>
      <c r="HZ24" s="70"/>
      <c r="IA24" s="70"/>
      <c r="IB24" s="70"/>
      <c r="IC24" s="70"/>
      <c r="ID24" s="70"/>
      <c r="IE24" s="70"/>
      <c r="IF24" s="70"/>
      <c r="IG24" s="70"/>
      <c r="IH24" s="70"/>
      <c r="II24" s="70"/>
      <c r="IJ24" s="70"/>
      <c r="IK24" s="70"/>
      <c r="IL24" s="70"/>
      <c r="IM24" s="70"/>
      <c r="IN24" s="70"/>
      <c r="IO24" s="70"/>
      <c r="IP24" s="70"/>
      <c r="IQ24" s="70"/>
      <c r="IR24" s="70"/>
      <c r="IS24" s="70"/>
      <c r="IT24" s="70"/>
      <c r="IU24" s="70"/>
      <c r="IV24" s="70"/>
      <c r="IW24" s="70"/>
      <c r="IX24" s="70"/>
      <c r="IY24" s="70"/>
      <c r="IZ24" s="70"/>
      <c r="JA24" s="70"/>
      <c r="JB24" s="70"/>
      <c r="JC24" s="70"/>
      <c r="JD24" s="70"/>
      <c r="JE24" s="70"/>
      <c r="JF24" s="70"/>
      <c r="JG24" s="70"/>
      <c r="JH24" s="70"/>
      <c r="JI24" s="70"/>
      <c r="JJ24" s="70"/>
      <c r="JK24" s="70"/>
      <c r="JL24" s="70"/>
      <c r="JM24" s="70"/>
    </row>
    <row r="25" spans="1:273" s="68" customFormat="1" ht="12">
      <c r="A25" s="106" t="s">
        <v>137</v>
      </c>
      <c r="B25" s="106"/>
      <c r="C25" s="108">
        <v>23311</v>
      </c>
      <c r="D25" s="156"/>
      <c r="E25" s="108">
        <v>-23311</v>
      </c>
      <c r="F25" s="150">
        <v>-4</v>
      </c>
      <c r="G25" s="181">
        <f t="shared" si="23"/>
        <v>0</v>
      </c>
      <c r="H25" s="184"/>
      <c r="I25" s="106"/>
      <c r="J25" s="108">
        <v>29211</v>
      </c>
      <c r="K25" s="156"/>
      <c r="L25" s="108">
        <v>-29211</v>
      </c>
      <c r="M25" s="150">
        <v>-4</v>
      </c>
      <c r="N25" s="181">
        <f t="shared" si="24"/>
        <v>0</v>
      </c>
      <c r="O25" s="184"/>
      <c r="P25" s="106"/>
      <c r="Q25" s="108">
        <v>7821</v>
      </c>
      <c r="R25" s="156"/>
      <c r="S25" s="108">
        <v>-7821</v>
      </c>
      <c r="T25" s="150">
        <v>-4</v>
      </c>
      <c r="U25" s="181">
        <f t="shared" si="25"/>
        <v>0</v>
      </c>
      <c r="V25" s="184"/>
      <c r="W25" s="184"/>
      <c r="X25" s="108">
        <v>2644</v>
      </c>
      <c r="Y25" s="156"/>
      <c r="Z25" s="108">
        <v>-2644</v>
      </c>
      <c r="AA25" s="150">
        <v>-4</v>
      </c>
      <c r="AB25" s="181">
        <f t="shared" si="26"/>
        <v>0</v>
      </c>
      <c r="AC25" s="184"/>
      <c r="AD25" s="184"/>
      <c r="AE25" s="108">
        <v>715</v>
      </c>
      <c r="AF25" s="156"/>
      <c r="AG25" s="108">
        <v>-715</v>
      </c>
      <c r="AH25" s="150">
        <v>-4</v>
      </c>
      <c r="AI25" s="181">
        <f t="shared" si="27"/>
        <v>0</v>
      </c>
      <c r="AJ25" s="184"/>
      <c r="AK25" s="106"/>
      <c r="AL25" s="108">
        <v>18031</v>
      </c>
      <c r="AM25" s="156"/>
      <c r="AN25" s="108">
        <v>-18031</v>
      </c>
      <c r="AO25" s="150">
        <v>-4</v>
      </c>
      <c r="AP25" s="181">
        <f t="shared" si="28"/>
        <v>0</v>
      </c>
      <c r="AQ25" s="184"/>
      <c r="AR25" s="106"/>
      <c r="AS25" s="108">
        <v>63618</v>
      </c>
      <c r="AT25" s="156"/>
      <c r="AU25" s="108">
        <v>-63618</v>
      </c>
      <c r="AV25" s="150">
        <v>-4</v>
      </c>
      <c r="AW25" s="181">
        <f t="shared" si="29"/>
        <v>0</v>
      </c>
      <c r="AX25" s="184"/>
      <c r="AY25" s="106"/>
      <c r="AZ25" s="108">
        <v>19461</v>
      </c>
      <c r="BA25" s="156"/>
      <c r="BB25" s="108">
        <v>-19461</v>
      </c>
      <c r="BC25" s="150">
        <v>-4</v>
      </c>
      <c r="BD25" s="181">
        <f t="shared" si="7"/>
        <v>0</v>
      </c>
      <c r="BE25" s="184"/>
      <c r="BF25" s="184"/>
      <c r="BG25" s="108">
        <v>20586</v>
      </c>
      <c r="BH25" s="156"/>
      <c r="BI25" s="108">
        <v>-20586</v>
      </c>
      <c r="BJ25" s="150">
        <v>-4</v>
      </c>
      <c r="BK25" s="181">
        <f t="shared" si="8"/>
        <v>0</v>
      </c>
      <c r="BL25" s="184"/>
      <c r="BM25" s="106"/>
      <c r="BN25" s="108">
        <v>11117</v>
      </c>
      <c r="BO25" s="156"/>
      <c r="BP25" s="108">
        <v>-11117</v>
      </c>
      <c r="BQ25" s="150">
        <v>-4</v>
      </c>
      <c r="BR25" s="111">
        <f t="shared" si="9"/>
        <v>0</v>
      </c>
      <c r="BS25" s="157"/>
      <c r="BT25" s="106"/>
      <c r="BU25" s="108">
        <v>12454</v>
      </c>
      <c r="BV25" s="156"/>
      <c r="BW25" s="108">
        <v>-12454</v>
      </c>
      <c r="BX25" s="150">
        <v>-4</v>
      </c>
      <c r="BY25" s="111">
        <f t="shared" si="10"/>
        <v>0</v>
      </c>
      <c r="BZ25" s="157"/>
      <c r="CA25" s="106"/>
      <c r="CB25" s="108">
        <v>34846</v>
      </c>
      <c r="CC25" s="156"/>
      <c r="CD25" s="108">
        <v>-34846</v>
      </c>
      <c r="CE25" s="150">
        <v>-4</v>
      </c>
      <c r="CF25" s="181">
        <f t="shared" si="11"/>
        <v>0</v>
      </c>
      <c r="CG25" s="184"/>
      <c r="CH25" s="106"/>
      <c r="CI25" s="108">
        <v>10092</v>
      </c>
      <c r="CJ25" s="156"/>
      <c r="CK25" s="108">
        <v>-10092</v>
      </c>
      <c r="CL25" s="150">
        <v>-4</v>
      </c>
      <c r="CM25" s="111">
        <f t="shared" si="30"/>
        <v>0</v>
      </c>
      <c r="CN25" s="157"/>
      <c r="CO25" s="106"/>
      <c r="CP25" s="108">
        <v>-1671</v>
      </c>
      <c r="CQ25" s="156"/>
      <c r="CR25" s="108">
        <v>1671</v>
      </c>
      <c r="CS25" s="150">
        <v>-4</v>
      </c>
      <c r="CT25" s="111">
        <f t="shared" si="31"/>
        <v>0</v>
      </c>
      <c r="CU25" s="157"/>
      <c r="CV25" s="157"/>
      <c r="CW25" s="108">
        <v>9088</v>
      </c>
      <c r="CX25" s="156"/>
      <c r="CY25" s="108">
        <v>-9088</v>
      </c>
      <c r="CZ25" s="150">
        <v>-4</v>
      </c>
      <c r="DA25" s="111">
        <f t="shared" si="32"/>
        <v>0</v>
      </c>
      <c r="DB25" s="157"/>
      <c r="DC25" s="106"/>
      <c r="DD25" s="108">
        <v>17337</v>
      </c>
      <c r="DE25" s="156"/>
      <c r="DF25" s="108">
        <v>-17337</v>
      </c>
      <c r="DG25" s="150">
        <v>-4</v>
      </c>
      <c r="DH25" s="111">
        <f t="shared" si="12"/>
        <v>0</v>
      </c>
      <c r="DI25" s="157"/>
      <c r="DJ25" s="106"/>
      <c r="DK25" s="108">
        <v>12823</v>
      </c>
      <c r="DL25" s="156"/>
      <c r="DM25" s="108">
        <v>-12823</v>
      </c>
      <c r="DN25" s="150">
        <v>-4</v>
      </c>
      <c r="DO25" s="181">
        <f t="shared" si="13"/>
        <v>0</v>
      </c>
      <c r="DP25" s="184"/>
      <c r="DQ25" s="106"/>
      <c r="DR25" s="108">
        <v>8791</v>
      </c>
      <c r="DS25" s="156"/>
      <c r="DT25" s="108">
        <v>-8791</v>
      </c>
      <c r="DU25" s="150">
        <v>-4</v>
      </c>
      <c r="DV25" s="111">
        <f t="shared" si="14"/>
        <v>0</v>
      </c>
      <c r="DW25" s="157"/>
      <c r="DX25" s="106"/>
      <c r="DY25" s="108">
        <v>5622</v>
      </c>
      <c r="DZ25" s="156"/>
      <c r="EA25" s="108">
        <v>-5622</v>
      </c>
      <c r="EB25" s="150">
        <v>-4</v>
      </c>
      <c r="EC25" s="111">
        <f t="shared" si="15"/>
        <v>0</v>
      </c>
      <c r="ED25" s="157"/>
      <c r="EE25" s="106"/>
      <c r="EF25" s="108">
        <v>-5759</v>
      </c>
      <c r="EG25" s="156"/>
      <c r="EH25" s="108">
        <v>5759</v>
      </c>
      <c r="EI25" s="150">
        <v>-4</v>
      </c>
      <c r="EJ25" s="111">
        <f t="shared" si="16"/>
        <v>0</v>
      </c>
      <c r="EK25" s="157"/>
      <c r="EL25" s="106"/>
      <c r="EM25" s="108">
        <v>4169</v>
      </c>
      <c r="EN25" s="156"/>
      <c r="EO25" s="108">
        <v>-4169</v>
      </c>
      <c r="EP25" s="150">
        <v>-4</v>
      </c>
      <c r="EQ25" s="111">
        <f t="shared" si="17"/>
        <v>0</v>
      </c>
      <c r="ER25" s="157"/>
      <c r="ES25" s="106"/>
      <c r="ET25" s="108">
        <v>31314</v>
      </c>
      <c r="EU25" s="156"/>
      <c r="EV25" s="108">
        <v>-31314</v>
      </c>
      <c r="EW25" s="150">
        <v>-4</v>
      </c>
      <c r="EX25" s="181">
        <f t="shared" si="18"/>
        <v>0</v>
      </c>
      <c r="EY25" s="184"/>
      <c r="EZ25" s="106"/>
      <c r="FA25" s="108">
        <v>5413</v>
      </c>
      <c r="FB25" s="156"/>
      <c r="FC25" s="108">
        <v>-5413</v>
      </c>
      <c r="FD25" s="150">
        <v>-4</v>
      </c>
      <c r="FE25" s="111">
        <f t="shared" si="19"/>
        <v>0</v>
      </c>
      <c r="FF25" s="184"/>
      <c r="FG25" s="106"/>
      <c r="FH25" s="108">
        <v>15902</v>
      </c>
      <c r="FI25" s="156"/>
      <c r="FJ25" s="108">
        <v>-15902</v>
      </c>
      <c r="FK25" s="150">
        <v>-4</v>
      </c>
      <c r="FL25" s="111">
        <f t="shared" si="20"/>
        <v>0</v>
      </c>
      <c r="FM25" s="157"/>
      <c r="FN25" s="106"/>
      <c r="FO25" s="108">
        <v>6268</v>
      </c>
      <c r="FP25" s="156"/>
      <c r="FQ25" s="108">
        <v>-6268</v>
      </c>
      <c r="FR25" s="150">
        <v>-4</v>
      </c>
      <c r="FS25" s="111">
        <f t="shared" si="21"/>
        <v>0</v>
      </c>
      <c r="FT25" s="157"/>
      <c r="FU25" s="106"/>
      <c r="FV25" s="108">
        <v>3731</v>
      </c>
      <c r="FW25" s="156"/>
      <c r="FX25" s="108">
        <v>-3731</v>
      </c>
      <c r="FY25" s="150">
        <v>-4</v>
      </c>
      <c r="FZ25" s="111">
        <f t="shared" si="22"/>
        <v>0</v>
      </c>
      <c r="GA25" s="157"/>
      <c r="GB25" s="188"/>
      <c r="GC25" s="112"/>
      <c r="GD25" s="75"/>
      <c r="GE25" s="76"/>
      <c r="GF25" s="70"/>
      <c r="GG25" s="70"/>
      <c r="GH25" s="70"/>
      <c r="GI25" s="70"/>
      <c r="GJ25" s="70"/>
      <c r="GK25" s="70"/>
      <c r="GL25" s="70"/>
      <c r="GM25" s="70"/>
      <c r="GN25" s="70"/>
      <c r="GO25" s="70"/>
      <c r="GP25" s="70"/>
      <c r="GQ25" s="70"/>
      <c r="GR25" s="70"/>
      <c r="GS25" s="70"/>
      <c r="GT25" s="70"/>
      <c r="GU25" s="70"/>
      <c r="GV25" s="70"/>
      <c r="GW25" s="70"/>
      <c r="GX25" s="70"/>
      <c r="GY25" s="70"/>
      <c r="GZ25" s="70"/>
      <c r="HA25" s="70"/>
      <c r="HB25" s="70"/>
      <c r="HC25" s="70"/>
      <c r="HD25" s="70"/>
      <c r="HE25" s="70"/>
      <c r="HF25" s="70"/>
      <c r="HG25" s="70"/>
      <c r="HH25" s="70"/>
      <c r="HI25" s="70"/>
      <c r="HJ25" s="70"/>
      <c r="HK25" s="70"/>
      <c r="HL25" s="70"/>
      <c r="HM25" s="70"/>
      <c r="HN25" s="70"/>
      <c r="HO25" s="70"/>
      <c r="HP25" s="70"/>
      <c r="HQ25" s="70"/>
      <c r="HR25" s="70"/>
      <c r="HS25" s="70"/>
      <c r="HT25" s="70"/>
      <c r="HU25" s="70"/>
      <c r="HV25" s="70"/>
      <c r="HW25" s="70"/>
      <c r="HX25" s="70"/>
      <c r="HY25" s="70"/>
      <c r="HZ25" s="70"/>
      <c r="IA25" s="70"/>
      <c r="IB25" s="70"/>
      <c r="IC25" s="70"/>
      <c r="ID25" s="70"/>
      <c r="IE25" s="70"/>
      <c r="IF25" s="70"/>
      <c r="IG25" s="70"/>
      <c r="IH25" s="70"/>
      <c r="II25" s="70"/>
      <c r="IJ25" s="70"/>
      <c r="IK25" s="70"/>
      <c r="IL25" s="70"/>
      <c r="IM25" s="70"/>
      <c r="IN25" s="70"/>
      <c r="IO25" s="70"/>
      <c r="IP25" s="70"/>
      <c r="IQ25" s="70"/>
      <c r="IR25" s="70"/>
      <c r="IS25" s="70"/>
      <c r="IT25" s="70"/>
      <c r="IU25" s="70"/>
      <c r="IV25" s="70"/>
      <c r="IW25" s="70"/>
      <c r="IX25" s="70"/>
      <c r="IY25" s="70"/>
      <c r="IZ25" s="70"/>
      <c r="JA25" s="70"/>
      <c r="JB25" s="70"/>
      <c r="JC25" s="70"/>
      <c r="JD25" s="70"/>
      <c r="JE25" s="70"/>
      <c r="JF25" s="70"/>
      <c r="JG25" s="70"/>
      <c r="JH25" s="70"/>
      <c r="JI25" s="70"/>
      <c r="JJ25" s="70"/>
      <c r="JK25" s="70"/>
      <c r="JL25" s="70"/>
      <c r="JM25" s="70"/>
    </row>
    <row r="26" spans="1:273" s="70" customFormat="1" ht="24">
      <c r="A26" s="259" t="s">
        <v>245</v>
      </c>
      <c r="B26" s="259"/>
      <c r="C26" s="108">
        <v>99227</v>
      </c>
      <c r="D26" s="333"/>
      <c r="E26" s="108">
        <v>123219</v>
      </c>
      <c r="F26" s="151">
        <v>-5</v>
      </c>
      <c r="G26" s="181">
        <f t="shared" si="23"/>
        <v>222446</v>
      </c>
      <c r="H26" s="334"/>
      <c r="I26" s="259"/>
      <c r="J26" s="108">
        <v>506693</v>
      </c>
      <c r="K26" s="333"/>
      <c r="L26" s="108">
        <v>426791</v>
      </c>
      <c r="M26" s="151">
        <v>-5</v>
      </c>
      <c r="N26" s="181">
        <f t="shared" si="24"/>
        <v>933484</v>
      </c>
      <c r="O26" s="334"/>
      <c r="P26" s="259"/>
      <c r="Q26" s="108">
        <v>149358</v>
      </c>
      <c r="R26" s="333"/>
      <c r="S26" s="108">
        <v>109718</v>
      </c>
      <c r="T26" s="151">
        <v>-5</v>
      </c>
      <c r="U26" s="181">
        <f t="shared" si="25"/>
        <v>259076</v>
      </c>
      <c r="V26" s="334"/>
      <c r="W26" s="334"/>
      <c r="X26" s="108">
        <v>102769</v>
      </c>
      <c r="Y26" s="333"/>
      <c r="Z26" s="108">
        <v>101789</v>
      </c>
      <c r="AA26" s="151">
        <v>-5</v>
      </c>
      <c r="AB26" s="181">
        <f t="shared" si="26"/>
        <v>204558</v>
      </c>
      <c r="AC26" s="334"/>
      <c r="AD26" s="334"/>
      <c r="AE26" s="108">
        <v>166920</v>
      </c>
      <c r="AF26" s="333"/>
      <c r="AG26" s="108">
        <v>101269</v>
      </c>
      <c r="AH26" s="151">
        <v>-5</v>
      </c>
      <c r="AI26" s="181">
        <f t="shared" si="27"/>
        <v>268189</v>
      </c>
      <c r="AJ26" s="334"/>
      <c r="AK26" s="259"/>
      <c r="AL26" s="108">
        <v>87646</v>
      </c>
      <c r="AM26" s="333"/>
      <c r="AN26" s="108">
        <v>114015</v>
      </c>
      <c r="AO26" s="151">
        <v>-5</v>
      </c>
      <c r="AP26" s="181">
        <f t="shared" si="28"/>
        <v>201661</v>
      </c>
      <c r="AQ26" s="334"/>
      <c r="AR26" s="259"/>
      <c r="AS26" s="108">
        <v>354700</v>
      </c>
      <c r="AT26" s="333"/>
      <c r="AU26" s="108">
        <v>375523</v>
      </c>
      <c r="AV26" s="151">
        <v>-5</v>
      </c>
      <c r="AW26" s="181">
        <v>728455</v>
      </c>
      <c r="AX26" s="334"/>
      <c r="AY26" s="259"/>
      <c r="AZ26" s="108">
        <v>106904</v>
      </c>
      <c r="BA26" s="333"/>
      <c r="BB26" s="108">
        <v>113477</v>
      </c>
      <c r="BC26" s="151">
        <v>-5</v>
      </c>
      <c r="BD26" s="181">
        <f>AZ26+BB26</f>
        <v>220381</v>
      </c>
      <c r="BE26" s="334"/>
      <c r="BF26" s="334"/>
      <c r="BG26" s="108">
        <v>65692</v>
      </c>
      <c r="BH26" s="333"/>
      <c r="BI26" s="108">
        <v>107357</v>
      </c>
      <c r="BJ26" s="151">
        <v>-5</v>
      </c>
      <c r="BK26" s="181">
        <f>+BG26+BI26</f>
        <v>173049</v>
      </c>
      <c r="BL26" s="334"/>
      <c r="BM26" s="259"/>
      <c r="BN26" s="108">
        <v>107569</v>
      </c>
      <c r="BO26" s="333"/>
      <c r="BP26" s="108">
        <v>77352</v>
      </c>
      <c r="BQ26" s="151">
        <v>-5</v>
      </c>
      <c r="BR26" s="181">
        <f>+BN26+BP26</f>
        <v>184921</v>
      </c>
      <c r="BS26" s="334"/>
      <c r="BT26" s="259"/>
      <c r="BU26" s="108">
        <v>74535</v>
      </c>
      <c r="BV26" s="333"/>
      <c r="BW26" s="108">
        <v>77337</v>
      </c>
      <c r="BX26" s="151">
        <v>-5</v>
      </c>
      <c r="BY26" s="181">
        <f>+BU26+BW26</f>
        <v>151872</v>
      </c>
      <c r="BZ26" s="334"/>
      <c r="CA26" s="259"/>
      <c r="CB26" s="108">
        <v>368563</v>
      </c>
      <c r="CC26" s="333"/>
      <c r="CD26" s="108">
        <v>248263</v>
      </c>
      <c r="CE26" s="151">
        <v>-5</v>
      </c>
      <c r="CF26" s="181">
        <f>+CB26+CD26</f>
        <v>616826</v>
      </c>
      <c r="CG26" s="334"/>
      <c r="CH26" s="259"/>
      <c r="CI26" s="108">
        <v>93479</v>
      </c>
      <c r="CJ26" s="333"/>
      <c r="CK26" s="108">
        <v>64621</v>
      </c>
      <c r="CL26" s="151"/>
      <c r="CM26" s="71">
        <v>158100</v>
      </c>
      <c r="CN26" s="334"/>
      <c r="CO26" s="259"/>
      <c r="CP26" s="108">
        <v>88569</v>
      </c>
      <c r="CQ26" s="333"/>
      <c r="CR26" s="108">
        <v>49891</v>
      </c>
      <c r="CS26" s="151"/>
      <c r="CT26" s="71">
        <v>138460</v>
      </c>
      <c r="CU26" s="334"/>
      <c r="CV26" s="334"/>
      <c r="CW26" s="108">
        <v>110042</v>
      </c>
      <c r="CX26" s="333"/>
      <c r="CY26" s="108">
        <v>62193</v>
      </c>
      <c r="CZ26" s="151"/>
      <c r="DA26" s="181">
        <v>172235</v>
      </c>
      <c r="DB26" s="334"/>
      <c r="DC26" s="259"/>
      <c r="DD26" s="108">
        <v>76473</v>
      </c>
      <c r="DE26" s="333"/>
      <c r="DF26" s="108">
        <v>71558</v>
      </c>
      <c r="DG26" s="151">
        <v>-5</v>
      </c>
      <c r="DH26" s="181">
        <f>+DD26+DF26</f>
        <v>148031</v>
      </c>
      <c r="DI26" s="334"/>
      <c r="DJ26" s="190"/>
      <c r="DK26" s="108">
        <v>348711</v>
      </c>
      <c r="DL26" s="333"/>
      <c r="DM26" s="108">
        <v>224111</v>
      </c>
      <c r="DN26" s="151">
        <v>-5</v>
      </c>
      <c r="DO26" s="181">
        <f>+DK26+DM26</f>
        <v>572822</v>
      </c>
      <c r="DP26" s="334"/>
      <c r="DQ26" s="190"/>
      <c r="DR26" s="108">
        <v>82510</v>
      </c>
      <c r="DS26" s="333"/>
      <c r="DT26" s="108">
        <v>66093</v>
      </c>
      <c r="DU26" s="151">
        <v>-5</v>
      </c>
      <c r="DV26" s="181">
        <f>+DR26+DT26</f>
        <v>148603</v>
      </c>
      <c r="DW26" s="334"/>
      <c r="DX26" s="190"/>
      <c r="DY26" s="108">
        <v>52604</v>
      </c>
      <c r="DZ26" s="333"/>
      <c r="EA26" s="108">
        <v>62570</v>
      </c>
      <c r="EB26" s="151">
        <v>-5</v>
      </c>
      <c r="EC26" s="181">
        <f>+DY26+EA26</f>
        <v>115174</v>
      </c>
      <c r="ED26" s="334"/>
      <c r="EE26" s="190"/>
      <c r="EF26" s="108">
        <v>110571</v>
      </c>
      <c r="EG26" s="333"/>
      <c r="EH26" s="108">
        <v>42740</v>
      </c>
      <c r="EI26" s="151">
        <v>-5</v>
      </c>
      <c r="EJ26" s="181">
        <f>+EF26+EH26</f>
        <v>153311</v>
      </c>
      <c r="EK26" s="334"/>
      <c r="EL26" s="190"/>
      <c r="EM26" s="108">
        <v>103026</v>
      </c>
      <c r="EN26" s="333"/>
      <c r="EO26" s="108">
        <v>52708</v>
      </c>
      <c r="EP26" s="151">
        <v>-5</v>
      </c>
      <c r="EQ26" s="181">
        <f>+EM26+EO26</f>
        <v>155734</v>
      </c>
      <c r="ER26" s="334"/>
      <c r="ES26" s="190"/>
      <c r="ET26" s="108">
        <v>300528</v>
      </c>
      <c r="EU26" s="333"/>
      <c r="EV26" s="108">
        <v>202160</v>
      </c>
      <c r="EW26" s="151">
        <v>-5</v>
      </c>
      <c r="EX26" s="181">
        <f>+ET26+EV26</f>
        <v>502688</v>
      </c>
      <c r="EY26" s="334"/>
      <c r="EZ26" s="190"/>
      <c r="FA26" s="108">
        <v>107705</v>
      </c>
      <c r="FB26" s="333"/>
      <c r="FC26" s="108">
        <v>54452</v>
      </c>
      <c r="FD26" s="151">
        <v>-5</v>
      </c>
      <c r="FE26" s="181">
        <f>+FA26+FC26</f>
        <v>162157</v>
      </c>
      <c r="FF26" s="334"/>
      <c r="FG26" s="190"/>
      <c r="FH26" s="108">
        <v>66849</v>
      </c>
      <c r="FI26" s="333"/>
      <c r="FJ26" s="108">
        <v>62146</v>
      </c>
      <c r="FK26" s="151">
        <v>-5</v>
      </c>
      <c r="FL26" s="181">
        <f>+FH26+FJ26</f>
        <v>128995</v>
      </c>
      <c r="FM26" s="334"/>
      <c r="FN26" s="190"/>
      <c r="FO26" s="108">
        <v>73931</v>
      </c>
      <c r="FP26" s="333"/>
      <c r="FQ26" s="108">
        <v>38412</v>
      </c>
      <c r="FR26" s="151">
        <v>-5</v>
      </c>
      <c r="FS26" s="181">
        <f>+FO26+FQ26</f>
        <v>112343</v>
      </c>
      <c r="FT26" s="334"/>
      <c r="FU26" s="190"/>
      <c r="FV26" s="108">
        <v>52043</v>
      </c>
      <c r="FW26" s="333"/>
      <c r="FX26" s="108">
        <v>47150</v>
      </c>
      <c r="FY26" s="151">
        <v>-5</v>
      </c>
      <c r="FZ26" s="181">
        <f>+FV26+FX26</f>
        <v>99193</v>
      </c>
      <c r="GA26" s="334"/>
      <c r="GB26" s="190"/>
      <c r="GC26" s="107"/>
      <c r="GD26" s="69"/>
    </row>
    <row r="27" spans="1:273" s="68" customFormat="1" ht="12">
      <c r="A27" s="106" t="s">
        <v>84</v>
      </c>
      <c r="B27" s="106"/>
      <c r="C27" s="108">
        <v>1522</v>
      </c>
      <c r="D27" s="70"/>
      <c r="E27" s="149">
        <v>-1522</v>
      </c>
      <c r="F27" s="150">
        <v>-6</v>
      </c>
      <c r="G27" s="181">
        <f t="shared" si="23"/>
        <v>0</v>
      </c>
      <c r="H27" s="181"/>
      <c r="I27" s="106"/>
      <c r="J27" s="108">
        <v>17973</v>
      </c>
      <c r="K27" s="70"/>
      <c r="L27" s="149">
        <v>-17973</v>
      </c>
      <c r="M27" s="150">
        <v>-6</v>
      </c>
      <c r="N27" s="181">
        <f t="shared" si="24"/>
        <v>0</v>
      </c>
      <c r="O27" s="181"/>
      <c r="P27" s="106"/>
      <c r="Q27" s="108">
        <v>-8938</v>
      </c>
      <c r="R27" s="70"/>
      <c r="S27" s="149">
        <v>8938</v>
      </c>
      <c r="T27" s="150">
        <v>-6</v>
      </c>
      <c r="U27" s="181">
        <f t="shared" si="25"/>
        <v>0</v>
      </c>
      <c r="V27" s="181"/>
      <c r="W27" s="181"/>
      <c r="X27" s="108">
        <v>11140</v>
      </c>
      <c r="Y27" s="70"/>
      <c r="Z27" s="149">
        <v>-11140</v>
      </c>
      <c r="AA27" s="150">
        <v>-6</v>
      </c>
      <c r="AB27" s="181">
        <f t="shared" si="26"/>
        <v>0</v>
      </c>
      <c r="AC27" s="181"/>
      <c r="AD27" s="181"/>
      <c r="AE27" s="108">
        <v>5547</v>
      </c>
      <c r="AF27" s="70"/>
      <c r="AG27" s="149">
        <v>-5547</v>
      </c>
      <c r="AH27" s="150">
        <v>-6</v>
      </c>
      <c r="AI27" s="181">
        <f t="shared" si="27"/>
        <v>0</v>
      </c>
      <c r="AJ27" s="181"/>
      <c r="AK27" s="106"/>
      <c r="AL27" s="108">
        <v>10224</v>
      </c>
      <c r="AN27" s="149">
        <f>-AL27</f>
        <v>-10224</v>
      </c>
      <c r="AO27" s="150">
        <v>-6</v>
      </c>
      <c r="AP27" s="181">
        <f t="shared" ref="AP27" si="33">SUM(AL27:AN27)</f>
        <v>0</v>
      </c>
      <c r="AQ27" s="181"/>
      <c r="AR27" s="106"/>
      <c r="AS27" s="108">
        <v>15743</v>
      </c>
      <c r="AU27" s="149">
        <f>-AS27</f>
        <v>-15743</v>
      </c>
      <c r="AV27" s="150">
        <v>-6</v>
      </c>
      <c r="AW27" s="181">
        <f t="shared" si="29"/>
        <v>0</v>
      </c>
      <c r="AX27" s="181"/>
      <c r="AY27" s="106"/>
      <c r="AZ27" s="108">
        <v>11178</v>
      </c>
      <c r="BA27" s="149"/>
      <c r="BB27" s="108">
        <f>-AZ27</f>
        <v>-11178</v>
      </c>
      <c r="BC27" s="150">
        <v>-6</v>
      </c>
      <c r="BD27" s="181">
        <f t="shared" ref="BD27" si="34">SUM(AZ27:BB27)</f>
        <v>0</v>
      </c>
      <c r="BE27" s="181"/>
      <c r="BF27" s="181"/>
      <c r="BG27" s="108">
        <v>1424</v>
      </c>
      <c r="BH27" s="149"/>
      <c r="BI27" s="108">
        <v>-1424</v>
      </c>
      <c r="BJ27" s="150">
        <v>-6</v>
      </c>
      <c r="BK27" s="181">
        <f t="shared" ref="BK27" si="35">SUM(BG27:BI27)</f>
        <v>0</v>
      </c>
      <c r="BL27" s="181"/>
      <c r="BM27" s="106"/>
      <c r="BN27" s="108">
        <v>-3558</v>
      </c>
      <c r="BO27" s="149"/>
      <c r="BP27" s="108">
        <v>3558</v>
      </c>
      <c r="BQ27" s="150">
        <v>-6</v>
      </c>
      <c r="BR27" s="111">
        <f t="shared" ref="BR27" si="36">SUM(BN27:BP27)</f>
        <v>0</v>
      </c>
      <c r="BS27" s="111"/>
      <c r="BT27" s="106"/>
      <c r="BU27" s="108">
        <v>6699</v>
      </c>
      <c r="BV27" s="149"/>
      <c r="BW27" s="108">
        <v>-6699</v>
      </c>
      <c r="BX27" s="150">
        <v>-6</v>
      </c>
      <c r="BY27" s="111">
        <f t="shared" ref="BY27" si="37">SUM(BU27:BW27)</f>
        <v>0</v>
      </c>
      <c r="BZ27" s="111"/>
      <c r="CA27" s="106"/>
      <c r="CB27" s="108">
        <v>-1423</v>
      </c>
      <c r="CC27" s="149"/>
      <c r="CD27" s="108">
        <v>1423</v>
      </c>
      <c r="CE27" s="150">
        <v>-6</v>
      </c>
      <c r="CF27" s="181">
        <f t="shared" ref="CF27" si="38">SUM(CB27:CD27)</f>
        <v>0</v>
      </c>
      <c r="CG27" s="181"/>
      <c r="CH27" s="106"/>
      <c r="CI27" s="108">
        <v>409</v>
      </c>
      <c r="CJ27" s="149"/>
      <c r="CK27" s="108">
        <v>-409</v>
      </c>
      <c r="CL27" s="150">
        <v>-6</v>
      </c>
      <c r="CM27" s="111">
        <f t="shared" ref="CM27" si="39">SUM(CI27:CK27)</f>
        <v>0</v>
      </c>
      <c r="CN27" s="111"/>
      <c r="CO27" s="106"/>
      <c r="CP27" s="108">
        <v>2120</v>
      </c>
      <c r="CQ27" s="149"/>
      <c r="CR27" s="108">
        <v>-2120</v>
      </c>
      <c r="CS27" s="150">
        <v>-6</v>
      </c>
      <c r="CT27" s="111">
        <f t="shared" ref="CT27" si="40">SUM(CP27:CR27)</f>
        <v>0</v>
      </c>
      <c r="CU27" s="111"/>
      <c r="CV27" s="111"/>
      <c r="CW27" s="108">
        <v>961</v>
      </c>
      <c r="CX27" s="149"/>
      <c r="CY27" s="108">
        <v>-961</v>
      </c>
      <c r="CZ27" s="150">
        <v>-6</v>
      </c>
      <c r="DA27" s="111">
        <f t="shared" ref="DA27" si="41">SUM(CW27:CY27)</f>
        <v>0</v>
      </c>
      <c r="DB27" s="111"/>
      <c r="DC27" s="106"/>
      <c r="DD27" s="108">
        <v>-4913</v>
      </c>
      <c r="DE27" s="149"/>
      <c r="DF27" s="108">
        <v>4913</v>
      </c>
      <c r="DG27" s="150">
        <v>-6</v>
      </c>
      <c r="DH27" s="111">
        <f t="shared" ref="DH27" si="42">SUM(DD27:DF27)</f>
        <v>0</v>
      </c>
      <c r="DI27" s="111"/>
      <c r="DJ27" s="106"/>
      <c r="DK27" s="108">
        <v>-28047</v>
      </c>
      <c r="DL27" s="149"/>
      <c r="DM27" s="108">
        <v>28047</v>
      </c>
      <c r="DN27" s="150">
        <v>-6</v>
      </c>
      <c r="DO27" s="181">
        <f t="shared" ref="DO27" si="43">SUM(DK27:DM27)</f>
        <v>0</v>
      </c>
      <c r="DP27" s="181"/>
      <c r="DQ27" s="106"/>
      <c r="DR27" s="108">
        <v>690</v>
      </c>
      <c r="DS27" s="149"/>
      <c r="DT27" s="108">
        <v>-690</v>
      </c>
      <c r="DU27" s="150">
        <v>-6</v>
      </c>
      <c r="DV27" s="111">
        <f t="shared" ref="DV27:DV28" si="44">SUM(DR27:DT27)</f>
        <v>0</v>
      </c>
      <c r="DW27" s="111"/>
      <c r="DX27" s="106"/>
      <c r="DY27" s="108">
        <v>-9550</v>
      </c>
      <c r="DZ27" s="149"/>
      <c r="EA27" s="108">
        <v>9550</v>
      </c>
      <c r="EB27" s="150">
        <v>-6</v>
      </c>
      <c r="EC27" s="111">
        <f t="shared" ref="EC27:EC28" si="45">SUM(DY27:EA27)</f>
        <v>0</v>
      </c>
      <c r="ED27" s="111"/>
      <c r="EE27" s="106"/>
      <c r="EF27" s="108">
        <v>-9314</v>
      </c>
      <c r="EG27" s="149"/>
      <c r="EH27" s="108">
        <v>9314</v>
      </c>
      <c r="EI27" s="150">
        <v>-6</v>
      </c>
      <c r="EJ27" s="111">
        <f t="shared" ref="EJ27:EJ28" si="46">SUM(EF27:EH27)</f>
        <v>0</v>
      </c>
      <c r="EK27" s="111"/>
      <c r="EL27" s="106"/>
      <c r="EM27" s="108">
        <v>-9873</v>
      </c>
      <c r="EN27" s="149"/>
      <c r="EO27" s="108">
        <v>9873</v>
      </c>
      <c r="EP27" s="150">
        <v>-6</v>
      </c>
      <c r="EQ27" s="111">
        <f t="shared" ref="EQ27:EQ28" si="47">SUM(EM27:EO27)</f>
        <v>0</v>
      </c>
      <c r="ER27" s="111"/>
      <c r="ES27" s="106"/>
      <c r="ET27" s="108">
        <v>3941</v>
      </c>
      <c r="EU27" s="149"/>
      <c r="EV27" s="108">
        <v>-3941</v>
      </c>
      <c r="EW27" s="150">
        <v>-6</v>
      </c>
      <c r="EX27" s="181">
        <f t="shared" ref="EX27" si="48">SUM(ET27:EV27)</f>
        <v>0</v>
      </c>
      <c r="EY27" s="181"/>
      <c r="EZ27" s="106"/>
      <c r="FA27" s="108">
        <v>1103</v>
      </c>
      <c r="FB27" s="149"/>
      <c r="FC27" s="108">
        <v>-1103</v>
      </c>
      <c r="FD27" s="150">
        <v>-6</v>
      </c>
      <c r="FE27" s="111">
        <f t="shared" ref="FE27:FE28" si="49">SUM(FA27:FC27)</f>
        <v>0</v>
      </c>
      <c r="FF27" s="181"/>
      <c r="FG27" s="106"/>
      <c r="FH27" s="108">
        <v>1652</v>
      </c>
      <c r="FI27" s="149"/>
      <c r="FJ27" s="108">
        <v>-1652</v>
      </c>
      <c r="FK27" s="150">
        <v>-6</v>
      </c>
      <c r="FL27" s="111">
        <f t="shared" ref="FL27:FL28" si="50">SUM(FH27:FJ27)</f>
        <v>0</v>
      </c>
      <c r="FM27" s="111"/>
      <c r="FN27" s="106"/>
      <c r="FO27" s="108">
        <v>-740</v>
      </c>
      <c r="FP27" s="149"/>
      <c r="FQ27" s="108">
        <v>740</v>
      </c>
      <c r="FR27" s="150">
        <v>-6</v>
      </c>
      <c r="FS27" s="111">
        <f t="shared" ref="FS27:FS28" si="51">SUM(FO27:FQ27)</f>
        <v>0</v>
      </c>
      <c r="FT27" s="111"/>
      <c r="FU27" s="106"/>
      <c r="FV27" s="108">
        <v>1926</v>
      </c>
      <c r="FW27" s="149"/>
      <c r="FX27" s="108">
        <v>-1926</v>
      </c>
      <c r="FY27" s="150">
        <v>-6</v>
      </c>
      <c r="FZ27" s="111">
        <f t="shared" ref="FZ27:FZ28" si="52">SUM(FV27:FX27)</f>
        <v>0</v>
      </c>
      <c r="GA27" s="111"/>
      <c r="GB27" s="188"/>
      <c r="GC27" s="112"/>
      <c r="GD27" s="75"/>
      <c r="GE27" s="76"/>
      <c r="GF27" s="70"/>
      <c r="GG27" s="70"/>
      <c r="GH27" s="70"/>
      <c r="GI27" s="70"/>
      <c r="GJ27" s="70"/>
      <c r="GK27" s="70"/>
      <c r="GL27" s="70"/>
      <c r="GM27" s="70"/>
      <c r="GN27" s="70"/>
      <c r="GO27" s="70"/>
      <c r="GP27" s="70"/>
      <c r="GQ27" s="70"/>
      <c r="GR27" s="70"/>
      <c r="GS27" s="70"/>
      <c r="GT27" s="70"/>
      <c r="GU27" s="70"/>
      <c r="GV27" s="70"/>
      <c r="GW27" s="70"/>
      <c r="GX27" s="70"/>
      <c r="GY27" s="70"/>
      <c r="GZ27" s="70"/>
      <c r="HA27" s="70"/>
      <c r="HB27" s="70"/>
      <c r="HC27" s="70"/>
      <c r="HD27" s="70"/>
      <c r="HE27" s="70"/>
      <c r="HF27" s="70"/>
      <c r="HG27" s="70"/>
      <c r="HH27" s="70"/>
      <c r="HI27" s="70"/>
      <c r="HJ27" s="70"/>
      <c r="HK27" s="70"/>
      <c r="HL27" s="70"/>
      <c r="HM27" s="70"/>
      <c r="HN27" s="70"/>
      <c r="HO27" s="70"/>
      <c r="HP27" s="70"/>
      <c r="HQ27" s="70"/>
      <c r="HR27" s="70"/>
      <c r="HS27" s="70"/>
      <c r="HT27" s="70"/>
      <c r="HU27" s="70"/>
      <c r="HV27" s="70"/>
      <c r="HW27" s="70"/>
      <c r="HX27" s="70"/>
      <c r="HY27" s="70"/>
      <c r="HZ27" s="70"/>
      <c r="IA27" s="70"/>
      <c r="IB27" s="70"/>
      <c r="IC27" s="70"/>
      <c r="ID27" s="70"/>
      <c r="IE27" s="70"/>
      <c r="IF27" s="70"/>
      <c r="IG27" s="70"/>
      <c r="IH27" s="70"/>
      <c r="II27" s="70"/>
      <c r="IJ27" s="70"/>
      <c r="IK27" s="70"/>
      <c r="IL27" s="70"/>
      <c r="IM27" s="70"/>
      <c r="IN27" s="70"/>
      <c r="IO27" s="70"/>
      <c r="IP27" s="70"/>
      <c r="IQ27" s="70"/>
      <c r="IR27" s="70"/>
      <c r="IS27" s="70"/>
      <c r="IT27" s="70"/>
      <c r="IU27" s="70"/>
      <c r="IV27" s="70"/>
      <c r="IW27" s="70"/>
      <c r="IX27" s="70"/>
      <c r="IY27" s="70"/>
      <c r="IZ27" s="70"/>
      <c r="JA27" s="70"/>
      <c r="JB27" s="70"/>
      <c r="JC27" s="70"/>
      <c r="JD27" s="70"/>
      <c r="JE27" s="70"/>
      <c r="JF27" s="70"/>
      <c r="JG27" s="70"/>
      <c r="JH27" s="70"/>
      <c r="JI27" s="70"/>
      <c r="JJ27" s="70"/>
      <c r="JK27" s="70"/>
      <c r="JL27" s="70"/>
      <c r="JM27" s="70"/>
    </row>
    <row r="28" spans="1:273" s="68" customFormat="1" ht="12">
      <c r="A28" s="106" t="s">
        <v>29</v>
      </c>
      <c r="B28" s="106"/>
      <c r="C28" s="108">
        <v>29850</v>
      </c>
      <c r="D28" s="70"/>
      <c r="E28" s="149">
        <v>-3542</v>
      </c>
      <c r="F28" s="150">
        <v>-7</v>
      </c>
      <c r="G28" s="181">
        <f>SUM(C28:E28)</f>
        <v>26308</v>
      </c>
      <c r="H28" s="181"/>
      <c r="I28" s="106"/>
      <c r="J28" s="108">
        <v>143826</v>
      </c>
      <c r="K28" s="70"/>
      <c r="L28" s="149">
        <v>-32534</v>
      </c>
      <c r="M28" s="150">
        <v>-7</v>
      </c>
      <c r="N28" s="181">
        <f>SUM(J28:L28)</f>
        <v>111292</v>
      </c>
      <c r="O28" s="181"/>
      <c r="P28" s="106"/>
      <c r="Q28" s="108">
        <v>43182</v>
      </c>
      <c r="R28" s="70"/>
      <c r="S28" s="149">
        <v>-11860</v>
      </c>
      <c r="T28" s="150">
        <v>-7</v>
      </c>
      <c r="U28" s="181">
        <f>SUM(Q28:S28)</f>
        <v>31322</v>
      </c>
      <c r="V28" s="181"/>
      <c r="W28" s="181"/>
      <c r="X28" s="108">
        <v>20129</v>
      </c>
      <c r="Y28" s="70"/>
      <c r="Z28" s="149">
        <v>3612</v>
      </c>
      <c r="AA28" s="150">
        <v>-7</v>
      </c>
      <c r="AB28" s="181">
        <f>SUM(X28:Z28)</f>
        <v>23741</v>
      </c>
      <c r="AC28" s="181"/>
      <c r="AD28" s="181"/>
      <c r="AE28" s="108">
        <v>53146</v>
      </c>
      <c r="AF28" s="70"/>
      <c r="AG28" s="149">
        <v>-22095</v>
      </c>
      <c r="AH28" s="150">
        <v>-7</v>
      </c>
      <c r="AI28" s="181">
        <f>SUM(AE28:AG28)</f>
        <v>31051</v>
      </c>
      <c r="AJ28" s="181"/>
      <c r="AK28" s="106"/>
      <c r="AL28" s="108">
        <v>27369</v>
      </c>
      <c r="AM28" s="70"/>
      <c r="AN28" s="149">
        <v>-2191</v>
      </c>
      <c r="AO28" s="150">
        <v>-7</v>
      </c>
      <c r="AP28" s="181">
        <f>SUM(AL28:AN28)</f>
        <v>25178</v>
      </c>
      <c r="AQ28" s="181"/>
      <c r="AR28" s="106"/>
      <c r="AS28" s="108">
        <v>-776364</v>
      </c>
      <c r="AT28" s="70"/>
      <c r="AU28" s="149">
        <v>867764</v>
      </c>
      <c r="AV28" s="150">
        <v>-7</v>
      </c>
      <c r="AW28" s="181">
        <f>SUM(AS28:AU28)</f>
        <v>91400</v>
      </c>
      <c r="AX28" s="181"/>
      <c r="AY28" s="188"/>
      <c r="AZ28" s="108">
        <v>39000</v>
      </c>
      <c r="BA28" s="149"/>
      <c r="BB28" s="108">
        <v>-10731</v>
      </c>
      <c r="BC28" s="150">
        <v>-7</v>
      </c>
      <c r="BD28" s="181">
        <f>SUM(AZ28:BB28)</f>
        <v>28269</v>
      </c>
      <c r="BE28" s="181"/>
      <c r="BF28" s="181"/>
      <c r="BG28" s="108">
        <v>13239</v>
      </c>
      <c r="BH28" s="149"/>
      <c r="BI28" s="108">
        <v>7798</v>
      </c>
      <c r="BJ28" s="150">
        <v>-7</v>
      </c>
      <c r="BK28" s="181">
        <f>SUM(BG28:BI28)</f>
        <v>21037</v>
      </c>
      <c r="BL28" s="181"/>
      <c r="BM28" s="106"/>
      <c r="BN28" s="108">
        <v>30822</v>
      </c>
      <c r="BO28" s="149"/>
      <c r="BP28" s="108">
        <v>-7319</v>
      </c>
      <c r="BQ28" s="150">
        <v>-7</v>
      </c>
      <c r="BR28" s="181">
        <f>SUM(BN28:BP28)</f>
        <v>23503</v>
      </c>
      <c r="BS28" s="111"/>
      <c r="BT28" s="106"/>
      <c r="BU28" s="108">
        <v>-859425</v>
      </c>
      <c r="BV28" s="149"/>
      <c r="BW28" s="108">
        <v>878017</v>
      </c>
      <c r="BX28" s="150">
        <v>-7</v>
      </c>
      <c r="BY28" s="181">
        <f>SUM(BU28:BW28)</f>
        <v>18592</v>
      </c>
      <c r="BZ28" s="111"/>
      <c r="CA28" s="106"/>
      <c r="CB28" s="108">
        <v>6282</v>
      </c>
      <c r="CC28" s="149"/>
      <c r="CD28" s="108">
        <v>101793</v>
      </c>
      <c r="CE28" s="150">
        <v>-7</v>
      </c>
      <c r="CF28" s="181">
        <f>SUM(CB28:CD28)</f>
        <v>108075</v>
      </c>
      <c r="CG28" s="181"/>
      <c r="CH28" s="106"/>
      <c r="CI28" s="108">
        <v>-14347</v>
      </c>
      <c r="CJ28" s="149"/>
      <c r="CK28" s="108">
        <v>41644</v>
      </c>
      <c r="CL28" s="150">
        <v>-7</v>
      </c>
      <c r="CM28" s="181">
        <f>SUM(CI28:CK28)</f>
        <v>27297</v>
      </c>
      <c r="CN28" s="111"/>
      <c r="CO28" s="106"/>
      <c r="CP28" s="108">
        <v>5353</v>
      </c>
      <c r="CQ28" s="149"/>
      <c r="CR28" s="108">
        <v>19100</v>
      </c>
      <c r="CS28" s="150">
        <v>-7</v>
      </c>
      <c r="CT28" s="111">
        <f>SUM(CP28:CR28)</f>
        <v>24453</v>
      </c>
      <c r="CU28" s="111"/>
      <c r="CV28" s="111"/>
      <c r="CW28" s="108">
        <v>4074</v>
      </c>
      <c r="CX28" s="149"/>
      <c r="CY28" s="108">
        <v>26480</v>
      </c>
      <c r="CZ28" s="150">
        <v>-7</v>
      </c>
      <c r="DA28" s="111">
        <f>SUM(CW28:CY28)</f>
        <v>30554</v>
      </c>
      <c r="DB28" s="111"/>
      <c r="DC28" s="106"/>
      <c r="DD28" s="108">
        <v>11202</v>
      </c>
      <c r="DE28" s="149"/>
      <c r="DF28" s="108">
        <v>14569</v>
      </c>
      <c r="DG28" s="150">
        <v>-7</v>
      </c>
      <c r="DH28" s="111">
        <f>SUM(DD28:DF28)</f>
        <v>25771</v>
      </c>
      <c r="DI28" s="111"/>
      <c r="DJ28" s="106"/>
      <c r="DK28" s="108">
        <v>31638</v>
      </c>
      <c r="DL28" s="149"/>
      <c r="DM28" s="108">
        <v>61559</v>
      </c>
      <c r="DN28" s="150">
        <v>-7</v>
      </c>
      <c r="DO28" s="181">
        <f>SUM(DK28:DM28)</f>
        <v>93197</v>
      </c>
      <c r="DP28" s="181"/>
      <c r="DQ28" s="106"/>
      <c r="DR28" s="108">
        <v>-3763</v>
      </c>
      <c r="DS28" s="149"/>
      <c r="DT28" s="108">
        <v>27272</v>
      </c>
      <c r="DU28" s="150">
        <v>-7</v>
      </c>
      <c r="DV28" s="111">
        <f t="shared" si="44"/>
        <v>23509</v>
      </c>
      <c r="DW28" s="111"/>
      <c r="DX28" s="106"/>
      <c r="DY28" s="108">
        <v>-309</v>
      </c>
      <c r="DZ28" s="149"/>
      <c r="EA28" s="108">
        <v>18122</v>
      </c>
      <c r="EB28" s="150">
        <v>-7</v>
      </c>
      <c r="EC28" s="111">
        <f t="shared" si="45"/>
        <v>17813</v>
      </c>
      <c r="ED28" s="111"/>
      <c r="EE28" s="106"/>
      <c r="EF28" s="108">
        <v>18308</v>
      </c>
      <c r="EG28" s="149"/>
      <c r="EH28" s="108">
        <v>7559</v>
      </c>
      <c r="EI28" s="150">
        <v>-7</v>
      </c>
      <c r="EJ28" s="111">
        <f t="shared" si="46"/>
        <v>25867</v>
      </c>
      <c r="EK28" s="111"/>
      <c r="EL28" s="106"/>
      <c r="EM28" s="108">
        <v>17402</v>
      </c>
      <c r="EN28" s="149"/>
      <c r="EO28" s="108">
        <v>8606</v>
      </c>
      <c r="EP28" s="150">
        <v>-7</v>
      </c>
      <c r="EQ28" s="111">
        <f t="shared" si="47"/>
        <v>26008</v>
      </c>
      <c r="ER28" s="111"/>
      <c r="ES28" s="106"/>
      <c r="ET28" s="108">
        <v>58461</v>
      </c>
      <c r="EU28" s="149"/>
      <c r="EV28" s="108">
        <v>9569</v>
      </c>
      <c r="EW28" s="150">
        <v>-7</v>
      </c>
      <c r="EX28" s="181">
        <f>SUM(ET28:EV28)</f>
        <v>68030</v>
      </c>
      <c r="EY28" s="181"/>
      <c r="EZ28" s="106"/>
      <c r="FA28" s="108">
        <v>9885</v>
      </c>
      <c r="FB28" s="149"/>
      <c r="FC28" s="108">
        <v>12785</v>
      </c>
      <c r="FD28" s="150">
        <v>-7</v>
      </c>
      <c r="FE28" s="181">
        <f t="shared" si="49"/>
        <v>22670</v>
      </c>
      <c r="FF28" s="111"/>
      <c r="FG28" s="106"/>
      <c r="FH28" s="108">
        <v>12971</v>
      </c>
      <c r="FI28" s="149"/>
      <c r="FJ28" s="108">
        <v>3814</v>
      </c>
      <c r="FK28" s="150">
        <v>-7</v>
      </c>
      <c r="FL28" s="181">
        <f t="shared" si="50"/>
        <v>16785</v>
      </c>
      <c r="FM28" s="111"/>
      <c r="FN28" s="106"/>
      <c r="FO28" s="108">
        <v>16651</v>
      </c>
      <c r="FP28" s="149"/>
      <c r="FQ28" s="108">
        <v>-1349</v>
      </c>
      <c r="FR28" s="150">
        <v>-7</v>
      </c>
      <c r="FS28" s="111">
        <f t="shared" si="51"/>
        <v>15302</v>
      </c>
      <c r="FT28" s="111"/>
      <c r="FU28" s="106"/>
      <c r="FV28" s="108">
        <v>18954</v>
      </c>
      <c r="FW28" s="149"/>
      <c r="FX28" s="108">
        <v>-5681</v>
      </c>
      <c r="FY28" s="150">
        <v>-7</v>
      </c>
      <c r="FZ28" s="111">
        <f t="shared" si="52"/>
        <v>13273</v>
      </c>
      <c r="GA28" s="111"/>
      <c r="GB28" s="188"/>
      <c r="GC28" s="117"/>
      <c r="GD28" s="77"/>
      <c r="GE28" s="78"/>
      <c r="GF28" s="70"/>
      <c r="GG28" s="70"/>
      <c r="GH28" s="70"/>
      <c r="GI28" s="70"/>
      <c r="GJ28" s="70"/>
      <c r="GK28" s="70"/>
      <c r="GL28" s="70"/>
      <c r="GM28" s="70"/>
      <c r="GN28" s="70"/>
      <c r="GO28" s="70"/>
      <c r="GP28" s="70"/>
      <c r="GQ28" s="70"/>
      <c r="GR28" s="70"/>
      <c r="GS28" s="70"/>
      <c r="GT28" s="70"/>
      <c r="GU28" s="70"/>
      <c r="GV28" s="70"/>
      <c r="GW28" s="70"/>
      <c r="GX28" s="70"/>
      <c r="GY28" s="70"/>
      <c r="GZ28" s="70"/>
      <c r="HA28" s="70"/>
      <c r="HB28" s="70"/>
      <c r="HC28" s="70"/>
      <c r="HD28" s="70"/>
      <c r="HE28" s="70"/>
      <c r="HF28" s="70"/>
      <c r="HG28" s="70"/>
      <c r="HH28" s="70"/>
      <c r="HI28" s="70"/>
      <c r="HJ28" s="70"/>
      <c r="HK28" s="70"/>
      <c r="HL28" s="70"/>
      <c r="HM28" s="70"/>
      <c r="HN28" s="70"/>
      <c r="HO28" s="70"/>
      <c r="HP28" s="70"/>
      <c r="HQ28" s="70"/>
      <c r="HR28" s="70"/>
      <c r="HS28" s="70"/>
      <c r="HT28" s="70"/>
      <c r="HU28" s="70"/>
      <c r="HV28" s="70"/>
      <c r="HW28" s="70"/>
      <c r="HX28" s="70"/>
      <c r="HY28" s="70"/>
      <c r="HZ28" s="70"/>
      <c r="IA28" s="70"/>
      <c r="IB28" s="70"/>
      <c r="IC28" s="70"/>
      <c r="ID28" s="70"/>
      <c r="IE28" s="70"/>
      <c r="IF28" s="70"/>
      <c r="IG28" s="70"/>
      <c r="IH28" s="70"/>
      <c r="II28" s="70"/>
      <c r="IJ28" s="70"/>
      <c r="IK28" s="70"/>
      <c r="IL28" s="70"/>
      <c r="IM28" s="70"/>
      <c r="IN28" s="70"/>
      <c r="IO28" s="70"/>
      <c r="IP28" s="70"/>
      <c r="IQ28" s="70"/>
      <c r="IR28" s="70"/>
      <c r="IS28" s="70"/>
      <c r="IT28" s="70"/>
      <c r="IU28" s="70"/>
      <c r="IV28" s="70"/>
      <c r="IW28" s="70"/>
      <c r="IX28" s="70"/>
      <c r="IY28" s="70"/>
      <c r="IZ28" s="70"/>
      <c r="JA28" s="70"/>
      <c r="JB28" s="70"/>
      <c r="JC28" s="70"/>
      <c r="JD28" s="70"/>
      <c r="JE28" s="70"/>
      <c r="JF28" s="70"/>
      <c r="JG28" s="70"/>
      <c r="JH28" s="70"/>
      <c r="JI28" s="70"/>
      <c r="JJ28" s="70"/>
      <c r="JK28" s="70"/>
      <c r="JL28" s="70"/>
      <c r="JM28" s="70"/>
    </row>
    <row r="29" spans="1:273" s="68" customFormat="1" ht="24.75" thickBot="1">
      <c r="A29" s="152" t="s">
        <v>125</v>
      </c>
      <c r="B29" s="152"/>
      <c r="C29" s="118">
        <v>36324</v>
      </c>
      <c r="D29" s="232"/>
      <c r="E29" s="118">
        <v>125239</v>
      </c>
      <c r="F29" s="159"/>
      <c r="G29" s="185">
        <f>C29+E29</f>
        <v>161563</v>
      </c>
      <c r="H29" s="236"/>
      <c r="I29" s="152"/>
      <c r="J29" s="118">
        <v>242224</v>
      </c>
      <c r="K29" s="232"/>
      <c r="L29" s="118">
        <v>441352</v>
      </c>
      <c r="M29" s="159"/>
      <c r="N29" s="185">
        <f>J29+L29</f>
        <v>683576</v>
      </c>
      <c r="O29" s="236"/>
      <c r="P29" s="152"/>
      <c r="Q29" s="118">
        <v>61723</v>
      </c>
      <c r="R29" s="232"/>
      <c r="S29" s="118">
        <v>130516</v>
      </c>
      <c r="T29" s="159"/>
      <c r="U29" s="185">
        <f>Q29+S29</f>
        <v>192239</v>
      </c>
      <c r="V29" s="236"/>
      <c r="W29" s="253"/>
      <c r="X29" s="118">
        <v>58794</v>
      </c>
      <c r="Y29" s="232"/>
      <c r="Z29" s="118">
        <v>87037</v>
      </c>
      <c r="AA29" s="159"/>
      <c r="AB29" s="185">
        <f>X29+Z29</f>
        <v>145831</v>
      </c>
      <c r="AC29" s="236"/>
      <c r="AD29" s="253"/>
      <c r="AE29" s="118">
        <v>85111</v>
      </c>
      <c r="AF29" s="232"/>
      <c r="AG29" s="118">
        <v>117817</v>
      </c>
      <c r="AH29" s="159"/>
      <c r="AI29" s="185">
        <f>AE29+AG29</f>
        <v>202928</v>
      </c>
      <c r="AJ29" s="236"/>
      <c r="AK29" s="152"/>
      <c r="AL29" s="118">
        <v>36596</v>
      </c>
      <c r="AM29" s="232"/>
      <c r="AN29" s="118">
        <v>105982</v>
      </c>
      <c r="AO29" s="159"/>
      <c r="AP29" s="185">
        <f>AL29+AN29</f>
        <v>142578</v>
      </c>
      <c r="AQ29" s="236"/>
      <c r="AR29" s="152"/>
      <c r="AS29" s="118">
        <v>1025659</v>
      </c>
      <c r="AT29" s="232"/>
      <c r="AU29" s="118">
        <v>-507984</v>
      </c>
      <c r="AV29" s="159"/>
      <c r="AW29" s="185">
        <v>517675</v>
      </c>
      <c r="AX29" s="236"/>
      <c r="AY29" s="259"/>
      <c r="AZ29" s="118">
        <v>46137</v>
      </c>
      <c r="BA29" s="232"/>
      <c r="BB29" s="118">
        <v>113030</v>
      </c>
      <c r="BC29" s="159">
        <v>-8</v>
      </c>
      <c r="BD29" s="185">
        <v>159167</v>
      </c>
      <c r="BE29" s="236"/>
      <c r="BF29" s="253"/>
      <c r="BG29" s="118">
        <v>21616</v>
      </c>
      <c r="BH29" s="232"/>
      <c r="BI29" s="118">
        <v>98135</v>
      </c>
      <c r="BJ29" s="159">
        <v>-8</v>
      </c>
      <c r="BK29" s="185">
        <f>SUM(BG29:BI29)</f>
        <v>119751</v>
      </c>
      <c r="BL29" s="236"/>
      <c r="BM29" s="152"/>
      <c r="BN29" s="118">
        <v>45022</v>
      </c>
      <c r="BO29" s="232"/>
      <c r="BP29" s="118">
        <v>88229</v>
      </c>
      <c r="BQ29" s="159">
        <v>-8</v>
      </c>
      <c r="BR29" s="185">
        <f>SUM(BN29:BP29)</f>
        <v>133251</v>
      </c>
      <c r="BS29" s="233"/>
      <c r="BT29" s="152"/>
      <c r="BU29" s="118">
        <v>912884</v>
      </c>
      <c r="BV29" s="158"/>
      <c r="BW29" s="118">
        <v>-807379</v>
      </c>
      <c r="BX29" s="159">
        <v>-8</v>
      </c>
      <c r="BY29" s="185">
        <f>SUM(BU29:BW29)</f>
        <v>105505</v>
      </c>
      <c r="BZ29" s="119"/>
      <c r="CA29" s="152"/>
      <c r="CB29" s="118">
        <v>284477</v>
      </c>
      <c r="CC29" s="232"/>
      <c r="CD29" s="118">
        <v>147893</v>
      </c>
      <c r="CE29" s="159">
        <v>-8</v>
      </c>
      <c r="CF29" s="185">
        <f>SUM(CB29:CD29)</f>
        <v>432370</v>
      </c>
      <c r="CG29" s="236"/>
      <c r="CH29" s="152"/>
      <c r="CI29" s="118">
        <v>86390</v>
      </c>
      <c r="CJ29" s="232"/>
      <c r="CK29" s="118">
        <v>22568</v>
      </c>
      <c r="CL29" s="159">
        <v>-8</v>
      </c>
      <c r="CM29" s="185">
        <f>SUM(CI29:CK29)</f>
        <v>108958</v>
      </c>
      <c r="CN29" s="233"/>
      <c r="CO29" s="152"/>
      <c r="CP29" s="118">
        <v>69115</v>
      </c>
      <c r="CQ29" s="232"/>
      <c r="CR29" s="118">
        <v>28671</v>
      </c>
      <c r="CS29" s="159">
        <v>-8</v>
      </c>
      <c r="CT29" s="119">
        <f>SUM(CP29:CR29)</f>
        <v>97786</v>
      </c>
      <c r="CU29" s="233"/>
      <c r="CV29" s="119"/>
      <c r="CW29" s="118">
        <v>87686</v>
      </c>
      <c r="CX29" s="228"/>
      <c r="CY29" s="118">
        <v>34752</v>
      </c>
      <c r="CZ29" s="159">
        <v>-8</v>
      </c>
      <c r="DA29" s="119">
        <f>SUM(CW29:CY29)</f>
        <v>122438</v>
      </c>
      <c r="DB29" s="119"/>
      <c r="DC29" s="152"/>
      <c r="DD29" s="118">
        <v>41286</v>
      </c>
      <c r="DE29" s="158"/>
      <c r="DF29" s="118">
        <v>61902</v>
      </c>
      <c r="DG29" s="159">
        <v>-8</v>
      </c>
      <c r="DH29" s="119">
        <f>SUM(DD29:DF29)</f>
        <v>103188</v>
      </c>
      <c r="DI29" s="119"/>
      <c r="DJ29" s="110"/>
      <c r="DK29" s="118">
        <v>234327</v>
      </c>
      <c r="DL29" s="158"/>
      <c r="DM29" s="118">
        <v>190599</v>
      </c>
      <c r="DN29" s="159">
        <v>-8</v>
      </c>
      <c r="DO29" s="185">
        <f>SUM(DK29:DM29)</f>
        <v>424926</v>
      </c>
      <c r="DP29" s="185"/>
      <c r="DQ29" s="110"/>
      <c r="DR29" s="118">
        <v>68804</v>
      </c>
      <c r="DS29" s="158"/>
      <c r="DT29" s="118">
        <v>38131</v>
      </c>
      <c r="DU29" s="159">
        <v>-8</v>
      </c>
      <c r="DV29" s="119">
        <f>SUM(DR29:DT29)</f>
        <v>106935</v>
      </c>
      <c r="DW29" s="119"/>
      <c r="DX29" s="110"/>
      <c r="DY29" s="118">
        <v>26610</v>
      </c>
      <c r="DZ29" s="158"/>
      <c r="EA29" s="118">
        <v>53998</v>
      </c>
      <c r="EB29" s="159">
        <v>-8</v>
      </c>
      <c r="EC29" s="119">
        <f>SUM(DY29:EA29)</f>
        <v>80608</v>
      </c>
      <c r="ED29" s="119"/>
      <c r="EE29" s="110"/>
      <c r="EF29" s="118">
        <v>74287</v>
      </c>
      <c r="EG29" s="158"/>
      <c r="EH29" s="118">
        <v>44495</v>
      </c>
      <c r="EI29" s="159">
        <v>-8</v>
      </c>
      <c r="EJ29" s="119">
        <f>SUM(EF29:EH29)</f>
        <v>118782</v>
      </c>
      <c r="EK29" s="119"/>
      <c r="EL29" s="110"/>
      <c r="EM29" s="118">
        <v>64626</v>
      </c>
      <c r="EN29" s="158"/>
      <c r="EO29" s="118">
        <v>53975</v>
      </c>
      <c r="EP29" s="159">
        <v>-8</v>
      </c>
      <c r="EQ29" s="119">
        <f>SUM(EM29:EO29)</f>
        <v>118601</v>
      </c>
      <c r="ER29" s="119"/>
      <c r="ES29" s="110"/>
      <c r="ET29" s="118">
        <v>218125</v>
      </c>
      <c r="EU29" s="158"/>
      <c r="EV29" s="118">
        <v>188650</v>
      </c>
      <c r="EW29" s="159">
        <v>-8</v>
      </c>
      <c r="EX29" s="185">
        <f>SUM(ET29:EV29)</f>
        <v>406775</v>
      </c>
      <c r="EY29" s="185"/>
      <c r="EZ29" s="110"/>
      <c r="FA29" s="118">
        <v>88111</v>
      </c>
      <c r="FB29" s="158"/>
      <c r="FC29" s="118">
        <v>40564</v>
      </c>
      <c r="FD29" s="159">
        <v>-8</v>
      </c>
      <c r="FE29" s="119">
        <f>SUM(FA29:FC29)</f>
        <v>128675</v>
      </c>
      <c r="FF29" s="119"/>
      <c r="FG29" s="110"/>
      <c r="FH29" s="118">
        <v>45884</v>
      </c>
      <c r="FI29" s="158"/>
      <c r="FJ29" s="118">
        <v>56680</v>
      </c>
      <c r="FK29" s="159">
        <v>-8</v>
      </c>
      <c r="FL29" s="119">
        <f>SUM(FH29:FJ29)</f>
        <v>102564</v>
      </c>
      <c r="FM29" s="119"/>
      <c r="FN29" s="110"/>
      <c r="FO29" s="118">
        <v>53500</v>
      </c>
      <c r="FP29" s="158"/>
      <c r="FQ29" s="118">
        <v>40501</v>
      </c>
      <c r="FR29" s="159">
        <v>-8</v>
      </c>
      <c r="FS29" s="119">
        <f>SUM(FO29:FQ29)</f>
        <v>94001</v>
      </c>
      <c r="FT29" s="119"/>
      <c r="FU29" s="110"/>
      <c r="FV29" s="118">
        <v>30630</v>
      </c>
      <c r="FW29" s="158"/>
      <c r="FX29" s="118">
        <v>50905</v>
      </c>
      <c r="FY29" s="159">
        <v>-8</v>
      </c>
      <c r="FZ29" s="119">
        <f>SUM(FV29:FX29)</f>
        <v>81535</v>
      </c>
      <c r="GA29" s="119"/>
      <c r="GB29" s="190"/>
      <c r="GC29" s="107"/>
      <c r="GD29" s="69"/>
      <c r="GE29" s="70"/>
      <c r="GF29" s="70"/>
      <c r="GG29" s="70"/>
      <c r="GH29" s="70"/>
      <c r="GI29" s="70"/>
      <c r="GJ29" s="70"/>
      <c r="GK29" s="70"/>
      <c r="GL29" s="70"/>
      <c r="GM29" s="70"/>
      <c r="GN29" s="70"/>
      <c r="GO29" s="70"/>
      <c r="GP29" s="70"/>
      <c r="GQ29" s="70"/>
      <c r="GR29" s="70"/>
      <c r="GS29" s="70"/>
      <c r="GT29" s="70"/>
      <c r="GU29" s="70"/>
      <c r="GV29" s="70"/>
      <c r="GW29" s="70"/>
      <c r="GX29" s="70"/>
      <c r="GY29" s="70"/>
      <c r="GZ29" s="70"/>
      <c r="HA29" s="70"/>
      <c r="HB29" s="70"/>
      <c r="HC29" s="70"/>
      <c r="HD29" s="70"/>
      <c r="HE29" s="70"/>
      <c r="HF29" s="70"/>
      <c r="HG29" s="70"/>
      <c r="HH29" s="70"/>
      <c r="HI29" s="70"/>
      <c r="HJ29" s="70"/>
      <c r="HK29" s="70"/>
      <c r="HL29" s="70"/>
      <c r="HM29" s="70"/>
      <c r="HN29" s="70"/>
      <c r="HO29" s="70"/>
      <c r="HP29" s="70"/>
      <c r="HQ29" s="70"/>
      <c r="HR29" s="70"/>
      <c r="HS29" s="70"/>
      <c r="HT29" s="70"/>
      <c r="HU29" s="70"/>
      <c r="HV29" s="70"/>
      <c r="HW29" s="70"/>
      <c r="HX29" s="70"/>
      <c r="HY29" s="70"/>
      <c r="HZ29" s="70"/>
      <c r="IA29" s="70"/>
      <c r="IB29" s="70"/>
      <c r="IC29" s="70"/>
      <c r="ID29" s="70"/>
      <c r="IE29" s="70"/>
      <c r="IF29" s="70"/>
      <c r="IG29" s="70"/>
      <c r="IH29" s="70"/>
      <c r="II29" s="70"/>
      <c r="IJ29" s="70"/>
      <c r="IK29" s="70"/>
      <c r="IL29" s="70"/>
      <c r="IM29" s="70"/>
      <c r="IN29" s="70"/>
      <c r="IO29" s="70"/>
      <c r="IP29" s="70"/>
      <c r="IQ29" s="70"/>
      <c r="IR29" s="70"/>
      <c r="IS29" s="70"/>
      <c r="IT29" s="70"/>
      <c r="IU29" s="70"/>
      <c r="IV29" s="70"/>
      <c r="IW29" s="70"/>
      <c r="IX29" s="70"/>
      <c r="IY29" s="70"/>
      <c r="IZ29" s="70"/>
      <c r="JA29" s="70"/>
      <c r="JB29" s="70"/>
      <c r="JC29" s="70"/>
      <c r="JD29" s="70"/>
      <c r="JE29" s="70"/>
      <c r="JF29" s="70"/>
      <c r="JG29" s="70"/>
      <c r="JH29" s="70"/>
      <c r="JI29" s="70"/>
      <c r="JJ29" s="70"/>
      <c r="JK29" s="70"/>
      <c r="JL29" s="70"/>
      <c r="JM29" s="70"/>
    </row>
    <row r="30" spans="1:273" s="68" customFormat="1" ht="12.75" thickTop="1">
      <c r="A30" s="106"/>
      <c r="B30" s="106"/>
      <c r="C30" s="108"/>
      <c r="D30" s="108"/>
      <c r="E30" s="108"/>
      <c r="F30" s="151"/>
      <c r="G30" s="108"/>
      <c r="H30" s="108"/>
      <c r="I30" s="106"/>
      <c r="J30" s="108"/>
      <c r="K30" s="108"/>
      <c r="L30" s="108"/>
      <c r="M30" s="151"/>
      <c r="N30" s="108"/>
      <c r="O30" s="108"/>
      <c r="P30" s="106"/>
      <c r="Q30" s="108"/>
      <c r="R30" s="108"/>
      <c r="S30" s="108"/>
      <c r="T30" s="151"/>
      <c r="U30" s="108"/>
      <c r="V30" s="108"/>
      <c r="W30" s="108"/>
      <c r="X30" s="108"/>
      <c r="Y30" s="108"/>
      <c r="Z30" s="108"/>
      <c r="AA30" s="151"/>
      <c r="AB30" s="108"/>
      <c r="AC30" s="108"/>
      <c r="AD30" s="108"/>
      <c r="AE30" s="108"/>
      <c r="AF30" s="108"/>
      <c r="AG30" s="108"/>
      <c r="AH30" s="151"/>
      <c r="AI30" s="108"/>
      <c r="AJ30" s="108"/>
      <c r="AK30" s="106"/>
      <c r="AL30" s="108"/>
      <c r="AM30" s="108"/>
      <c r="AN30" s="108"/>
      <c r="AO30" s="151"/>
      <c r="AP30" s="108"/>
      <c r="AQ30" s="108"/>
      <c r="AR30" s="106"/>
      <c r="AS30" s="108"/>
      <c r="AT30" s="108"/>
      <c r="AU30" s="108"/>
      <c r="AV30" s="151"/>
      <c r="AW30" s="108"/>
      <c r="AX30" s="108"/>
      <c r="AY30" s="188"/>
      <c r="AZ30" s="108"/>
      <c r="BA30" s="108"/>
      <c r="BB30" s="108"/>
      <c r="BC30" s="151"/>
      <c r="BD30" s="108"/>
      <c r="BE30" s="108"/>
      <c r="BF30" s="108"/>
      <c r="BG30" s="108"/>
      <c r="BH30" s="108"/>
      <c r="BI30" s="108"/>
      <c r="BJ30" s="108"/>
      <c r="BK30" s="108"/>
      <c r="BL30" s="108"/>
      <c r="BM30" s="106"/>
      <c r="BN30" s="108"/>
      <c r="BO30" s="108"/>
      <c r="BP30" s="108"/>
      <c r="BQ30" s="151"/>
      <c r="BR30" s="108"/>
      <c r="BS30" s="108"/>
      <c r="BT30" s="106"/>
      <c r="BU30" s="108"/>
      <c r="BV30" s="108"/>
      <c r="BW30" s="108"/>
      <c r="BX30" s="151"/>
      <c r="BY30" s="108"/>
      <c r="BZ30" s="108"/>
      <c r="CA30" s="106"/>
      <c r="CB30" s="108"/>
      <c r="CC30" s="108"/>
      <c r="CD30" s="108"/>
      <c r="CE30" s="151"/>
      <c r="CF30" s="108"/>
      <c r="CG30" s="108"/>
      <c r="CH30" s="106"/>
      <c r="CI30" s="108"/>
      <c r="CJ30" s="108"/>
      <c r="CK30" s="108"/>
      <c r="CL30" s="151"/>
      <c r="CM30" s="108"/>
      <c r="CN30" s="108"/>
      <c r="CO30" s="106"/>
      <c r="CP30" s="108"/>
      <c r="CQ30" s="108"/>
      <c r="CR30" s="108"/>
      <c r="CS30" s="151"/>
      <c r="CT30" s="108"/>
      <c r="CU30" s="108"/>
      <c r="CV30" s="108"/>
      <c r="CW30" s="108"/>
      <c r="CX30" s="108"/>
      <c r="CY30" s="108"/>
      <c r="CZ30" s="151"/>
      <c r="DA30" s="108"/>
      <c r="DB30" s="108"/>
      <c r="DC30" s="106"/>
      <c r="DD30" s="108"/>
      <c r="DE30" s="108"/>
      <c r="DF30" s="108"/>
      <c r="DG30" s="151"/>
      <c r="DH30" s="108"/>
      <c r="DI30" s="108"/>
      <c r="DJ30" s="106"/>
      <c r="DK30" s="108"/>
      <c r="DL30" s="108"/>
      <c r="DM30" s="108"/>
      <c r="DN30" s="151"/>
      <c r="DO30" s="108"/>
      <c r="DP30" s="108"/>
      <c r="DQ30" s="106"/>
      <c r="DR30" s="108"/>
      <c r="DS30" s="108"/>
      <c r="DT30" s="108"/>
      <c r="DU30" s="151"/>
      <c r="DV30" s="108"/>
      <c r="DW30" s="108"/>
      <c r="DX30" s="106"/>
      <c r="DY30" s="108"/>
      <c r="DZ30" s="108"/>
      <c r="EA30" s="108"/>
      <c r="EB30" s="151"/>
      <c r="EC30" s="108"/>
      <c r="ED30" s="108"/>
      <c r="EE30" s="106"/>
      <c r="EF30" s="108"/>
      <c r="EG30" s="108"/>
      <c r="EH30" s="108"/>
      <c r="EI30" s="151"/>
      <c r="EJ30" s="108"/>
      <c r="EK30" s="108"/>
      <c r="EL30" s="106"/>
      <c r="EM30" s="108"/>
      <c r="EN30" s="108"/>
      <c r="EO30" s="108"/>
      <c r="EP30" s="151"/>
      <c r="EQ30" s="108"/>
      <c r="ER30" s="108"/>
      <c r="ES30" s="106"/>
      <c r="ET30" s="108"/>
      <c r="EU30" s="108"/>
      <c r="EV30" s="108"/>
      <c r="EW30" s="151"/>
      <c r="EX30" s="108"/>
      <c r="EY30" s="108"/>
      <c r="EZ30" s="106"/>
      <c r="FA30" s="108"/>
      <c r="FB30" s="108"/>
      <c r="FC30" s="108"/>
      <c r="FD30" s="151"/>
      <c r="FE30" s="108"/>
      <c r="FF30" s="108"/>
      <c r="FG30" s="106"/>
      <c r="FH30" s="108"/>
      <c r="FI30" s="108"/>
      <c r="FJ30" s="108"/>
      <c r="FK30" s="151"/>
      <c r="FL30" s="108"/>
      <c r="FM30" s="108"/>
      <c r="FN30" s="106"/>
      <c r="FO30" s="108"/>
      <c r="FP30" s="108"/>
      <c r="FQ30" s="108"/>
      <c r="FR30" s="151"/>
      <c r="FS30" s="108"/>
      <c r="FT30" s="108"/>
      <c r="FU30" s="106"/>
      <c r="FV30" s="108"/>
      <c r="FW30" s="108"/>
      <c r="FX30" s="108"/>
      <c r="FY30" s="151"/>
      <c r="FZ30" s="108"/>
      <c r="GA30" s="108"/>
      <c r="GB30" s="188"/>
      <c r="GC30" s="107"/>
      <c r="GD30" s="69"/>
      <c r="GE30" s="70"/>
      <c r="GF30" s="70"/>
      <c r="GG30" s="70"/>
      <c r="GH30" s="70"/>
      <c r="GI30" s="70"/>
      <c r="GJ30" s="70"/>
      <c r="GK30" s="70"/>
      <c r="GL30" s="70"/>
      <c r="GM30" s="70"/>
      <c r="GN30" s="70"/>
      <c r="GO30" s="70"/>
      <c r="GP30" s="70"/>
      <c r="GQ30" s="70"/>
      <c r="GR30" s="70"/>
      <c r="GS30" s="70"/>
      <c r="GT30" s="70"/>
      <c r="GU30" s="70"/>
      <c r="GV30" s="70"/>
      <c r="GW30" s="70"/>
      <c r="GX30" s="70"/>
      <c r="GY30" s="70"/>
      <c r="GZ30" s="70"/>
      <c r="HA30" s="70"/>
      <c r="HB30" s="70"/>
      <c r="HC30" s="70"/>
      <c r="HD30" s="70"/>
      <c r="HE30" s="70"/>
      <c r="HF30" s="70"/>
      <c r="HG30" s="70"/>
      <c r="HH30" s="70"/>
      <c r="HI30" s="70"/>
      <c r="HJ30" s="70"/>
      <c r="HK30" s="70"/>
      <c r="HL30" s="70"/>
      <c r="HM30" s="70"/>
      <c r="HN30" s="70"/>
      <c r="HO30" s="70"/>
      <c r="HP30" s="70"/>
      <c r="HQ30" s="70"/>
      <c r="HR30" s="70"/>
      <c r="HS30" s="70"/>
      <c r="HT30" s="70"/>
      <c r="HU30" s="70"/>
      <c r="HV30" s="70"/>
      <c r="HW30" s="70"/>
      <c r="HX30" s="70"/>
      <c r="HY30" s="70"/>
      <c r="HZ30" s="70"/>
      <c r="IA30" s="70"/>
      <c r="IB30" s="70"/>
      <c r="IC30" s="70"/>
      <c r="ID30" s="70"/>
      <c r="IE30" s="70"/>
      <c r="IF30" s="70"/>
      <c r="IG30" s="70"/>
      <c r="IH30" s="70"/>
      <c r="II30" s="70"/>
      <c r="IJ30" s="70"/>
      <c r="IK30" s="70"/>
      <c r="IL30" s="70"/>
      <c r="IM30" s="70"/>
      <c r="IN30" s="70"/>
      <c r="IO30" s="70"/>
      <c r="IP30" s="70"/>
      <c r="IQ30" s="70"/>
      <c r="IR30" s="70"/>
      <c r="IS30" s="70"/>
      <c r="IT30" s="70"/>
      <c r="IU30" s="70"/>
      <c r="IV30" s="70"/>
      <c r="IW30" s="70"/>
      <c r="IX30" s="70"/>
      <c r="IY30" s="70"/>
      <c r="IZ30" s="70"/>
      <c r="JA30" s="70"/>
      <c r="JB30" s="70"/>
      <c r="JC30" s="70"/>
      <c r="JD30" s="70"/>
      <c r="JE30" s="70"/>
      <c r="JF30" s="70"/>
      <c r="JG30" s="70"/>
      <c r="JH30" s="70"/>
      <c r="JI30" s="70"/>
      <c r="JJ30" s="70"/>
      <c r="JK30" s="70"/>
      <c r="JL30" s="70"/>
      <c r="JM30" s="70"/>
    </row>
    <row r="31" spans="1:273" s="68" customFormat="1" ht="24">
      <c r="A31" s="152" t="s">
        <v>126</v>
      </c>
      <c r="B31" s="152"/>
      <c r="C31" s="120">
        <v>0.13</v>
      </c>
      <c r="D31" s="120"/>
      <c r="E31" s="121">
        <v>0.47</v>
      </c>
      <c r="F31" s="150"/>
      <c r="G31" s="186">
        <v>0.6</v>
      </c>
      <c r="H31" s="187"/>
      <c r="I31" s="152"/>
      <c r="J31" s="120">
        <v>0.91</v>
      </c>
      <c r="K31" s="120"/>
      <c r="L31" s="121">
        <v>1.65</v>
      </c>
      <c r="M31" s="150"/>
      <c r="N31" s="186">
        <f>SUM(J31:L31)</f>
        <v>2.56</v>
      </c>
      <c r="O31" s="187"/>
      <c r="P31" s="152"/>
      <c r="Q31" s="120">
        <v>0.23</v>
      </c>
      <c r="R31" s="120"/>
      <c r="S31" s="121">
        <v>0.49</v>
      </c>
      <c r="T31" s="150"/>
      <c r="U31" s="186">
        <v>0.72</v>
      </c>
      <c r="V31" s="187"/>
      <c r="W31" s="187"/>
      <c r="X31" s="120">
        <v>0.22</v>
      </c>
      <c r="Y31" s="120"/>
      <c r="Z31" s="121">
        <v>0.32</v>
      </c>
      <c r="AA31" s="150"/>
      <c r="AB31" s="186">
        <v>0.54</v>
      </c>
      <c r="AC31" s="187"/>
      <c r="AD31" s="187"/>
      <c r="AE31" s="120">
        <v>0.32</v>
      </c>
      <c r="AF31" s="120"/>
      <c r="AG31" s="121">
        <v>0.44</v>
      </c>
      <c r="AH31" s="150"/>
      <c r="AI31" s="186">
        <f>SUM(AE31:AG31)</f>
        <v>0.76</v>
      </c>
      <c r="AJ31" s="187"/>
      <c r="AK31" s="152"/>
      <c r="AL31" s="120">
        <v>0.14000000000000001</v>
      </c>
      <c r="AM31" s="120"/>
      <c r="AN31" s="121">
        <v>0.4</v>
      </c>
      <c r="AO31" s="150"/>
      <c r="AP31" s="186">
        <f>SUM(AL31:AN31)</f>
        <v>0.54</v>
      </c>
      <c r="AQ31" s="187"/>
      <c r="AR31" s="152"/>
      <c r="AS31" s="120">
        <v>4.01</v>
      </c>
      <c r="AT31" s="120"/>
      <c r="AU31" s="121">
        <v>-1.99</v>
      </c>
      <c r="AV31" s="150"/>
      <c r="AW31" s="186">
        <f>SUM(AS31:AU31)</f>
        <v>2.0199999999999996</v>
      </c>
      <c r="AX31" s="187"/>
      <c r="AY31" s="259"/>
      <c r="AZ31" s="120">
        <v>0.17</v>
      </c>
      <c r="BA31" s="120"/>
      <c r="BB31" s="121">
        <f>BD31-AZ31</f>
        <v>0.42999999999999994</v>
      </c>
      <c r="BC31" s="150">
        <v>-8</v>
      </c>
      <c r="BD31" s="186">
        <v>0.6</v>
      </c>
      <c r="BE31" s="187"/>
      <c r="BF31" s="187"/>
      <c r="BG31" s="224">
        <v>0.08</v>
      </c>
      <c r="BH31" s="120"/>
      <c r="BI31" s="121">
        <v>0.37</v>
      </c>
      <c r="BJ31" s="150" t="s">
        <v>76</v>
      </c>
      <c r="BK31" s="186">
        <f>SUM(BG31:BI31)</f>
        <v>0.45</v>
      </c>
      <c r="BL31" s="187"/>
      <c r="BM31" s="152"/>
      <c r="BN31" s="224">
        <v>0.18</v>
      </c>
      <c r="BO31" s="120"/>
      <c r="BP31" s="121">
        <v>0.36</v>
      </c>
      <c r="BQ31" s="150" t="s">
        <v>76</v>
      </c>
      <c r="BR31" s="186">
        <f>SUM(BN31:BP31)</f>
        <v>0.54</v>
      </c>
      <c r="BS31" s="187"/>
      <c r="BT31" s="152"/>
      <c r="BU31" s="224">
        <v>3.73</v>
      </c>
      <c r="BV31" s="120"/>
      <c r="BW31" s="121">
        <v>-3.3</v>
      </c>
      <c r="BX31" s="150" t="s">
        <v>76</v>
      </c>
      <c r="BY31" s="186">
        <f>SUM(BU31:BW31)</f>
        <v>0.43000000000000016</v>
      </c>
      <c r="BZ31" s="187"/>
      <c r="CA31" s="152"/>
      <c r="CB31" s="120">
        <v>1.17</v>
      </c>
      <c r="CC31" s="120"/>
      <c r="CD31" s="121">
        <v>0.6</v>
      </c>
      <c r="CE31" s="150">
        <v>-8</v>
      </c>
      <c r="CF31" s="186">
        <v>1.77</v>
      </c>
      <c r="CG31" s="187"/>
      <c r="CH31" s="152"/>
      <c r="CI31" s="224">
        <v>0.35</v>
      </c>
      <c r="CJ31" s="120"/>
      <c r="CK31" s="121">
        <v>0.1</v>
      </c>
      <c r="CL31" s="150" t="s">
        <v>76</v>
      </c>
      <c r="CM31" s="186">
        <f>SUM(CI31:CK31)</f>
        <v>0.44999999999999996</v>
      </c>
      <c r="CN31" s="187"/>
      <c r="CO31" s="152"/>
      <c r="CP31" s="224">
        <v>0.28000000000000003</v>
      </c>
      <c r="CQ31" s="120"/>
      <c r="CR31" s="121">
        <v>0.12</v>
      </c>
      <c r="CS31" s="150" t="s">
        <v>76</v>
      </c>
      <c r="CT31" s="186">
        <f>SUM(CP31:CR31)</f>
        <v>0.4</v>
      </c>
      <c r="CU31" s="187"/>
      <c r="CV31" s="187"/>
      <c r="CW31" s="224">
        <v>0.36</v>
      </c>
      <c r="CX31" s="120"/>
      <c r="CY31" s="121">
        <v>0.14000000000000001</v>
      </c>
      <c r="CZ31" s="150" t="s">
        <v>76</v>
      </c>
      <c r="DA31" s="186">
        <f>SUM(CW31:CY31)</f>
        <v>0.5</v>
      </c>
      <c r="DB31" s="187"/>
      <c r="DC31" s="152"/>
      <c r="DD31" s="224">
        <v>0.17</v>
      </c>
      <c r="DE31" s="120"/>
      <c r="DF31" s="121">
        <v>0.25</v>
      </c>
      <c r="DG31" s="150" t="s">
        <v>76</v>
      </c>
      <c r="DH31" s="186">
        <f>SUM(DD31:DF31)</f>
        <v>0.42000000000000004</v>
      </c>
      <c r="DI31" s="187"/>
      <c r="DJ31" s="190"/>
      <c r="DK31" s="120">
        <v>0.95</v>
      </c>
      <c r="DL31" s="120"/>
      <c r="DM31" s="121">
        <v>0.78</v>
      </c>
      <c r="DN31" s="150">
        <v>-8</v>
      </c>
      <c r="DO31" s="186">
        <f>SUM(DK31:DM31)</f>
        <v>1.73</v>
      </c>
      <c r="DP31" s="187"/>
      <c r="DQ31" s="110"/>
      <c r="DR31" s="120">
        <v>0.28000000000000003</v>
      </c>
      <c r="DS31" s="120"/>
      <c r="DT31" s="121">
        <v>0.16</v>
      </c>
      <c r="DU31" s="150" t="s">
        <v>76</v>
      </c>
      <c r="DV31" s="186">
        <f>SUM(DR31:DT31)</f>
        <v>0.44000000000000006</v>
      </c>
      <c r="DW31" s="187"/>
      <c r="DX31" s="190"/>
      <c r="DY31" s="120">
        <v>0.11</v>
      </c>
      <c r="DZ31" s="120"/>
      <c r="EA31" s="121">
        <v>0.22</v>
      </c>
      <c r="EB31" s="150" t="s">
        <v>76</v>
      </c>
      <c r="EC31" s="186">
        <f>SUM(DY31:EA31)</f>
        <v>0.33</v>
      </c>
      <c r="ED31" s="187"/>
      <c r="EE31" s="190"/>
      <c r="EF31" s="120">
        <v>0.3</v>
      </c>
      <c r="EG31" s="120"/>
      <c r="EH31" s="121">
        <v>0.18</v>
      </c>
      <c r="EI31" s="150" t="s">
        <v>76</v>
      </c>
      <c r="EJ31" s="186">
        <f>SUM(EF31:EH31)</f>
        <v>0.48</v>
      </c>
      <c r="EK31" s="187"/>
      <c r="EL31" s="190"/>
      <c r="EM31" s="120">
        <v>0.26</v>
      </c>
      <c r="EN31" s="120"/>
      <c r="EO31" s="121">
        <v>0.22</v>
      </c>
      <c r="EP31" s="150" t="s">
        <v>76</v>
      </c>
      <c r="EQ31" s="186">
        <f>SUM(EM31:EO31)</f>
        <v>0.48</v>
      </c>
      <c r="ER31" s="187"/>
      <c r="ES31" s="190"/>
      <c r="ET31" s="120">
        <v>0.9</v>
      </c>
      <c r="EU31" s="120"/>
      <c r="EV31" s="121">
        <v>0.79</v>
      </c>
      <c r="EW31" s="150">
        <v>-8</v>
      </c>
      <c r="EX31" s="186">
        <f>SUM(ET31:EV31)</f>
        <v>1.69</v>
      </c>
      <c r="EY31" s="187"/>
      <c r="EZ31" s="110"/>
      <c r="FA31" s="120">
        <v>0.36</v>
      </c>
      <c r="FB31" s="120"/>
      <c r="FC31" s="121">
        <v>0.17</v>
      </c>
      <c r="FD31" s="150" t="s">
        <v>76</v>
      </c>
      <c r="FE31" s="123">
        <f t="shared" ref="FE31" si="53">SUM(FA31:FC31)</f>
        <v>0.53</v>
      </c>
      <c r="FF31" s="122"/>
      <c r="FG31" s="110"/>
      <c r="FH31" s="120">
        <v>0.19</v>
      </c>
      <c r="FI31" s="120"/>
      <c r="FJ31" s="121">
        <v>0.23</v>
      </c>
      <c r="FK31" s="150" t="s">
        <v>76</v>
      </c>
      <c r="FL31" s="123">
        <f t="shared" ref="FL31" si="54">SUM(FH31:FJ31)</f>
        <v>0.42000000000000004</v>
      </c>
      <c r="FM31" s="122"/>
      <c r="FN31" s="110"/>
      <c r="FO31" s="120">
        <v>0.22</v>
      </c>
      <c r="FP31" s="120"/>
      <c r="FQ31" s="121">
        <v>0.17</v>
      </c>
      <c r="FR31" s="150" t="s">
        <v>76</v>
      </c>
      <c r="FS31" s="186">
        <v>0.39</v>
      </c>
      <c r="FT31" s="187"/>
      <c r="FU31" s="190"/>
      <c r="FV31" s="120">
        <v>0.13</v>
      </c>
      <c r="FW31" s="120"/>
      <c r="FX31" s="121">
        <v>0.21</v>
      </c>
      <c r="FY31" s="150" t="s">
        <v>76</v>
      </c>
      <c r="FZ31" s="187">
        <v>0.34</v>
      </c>
      <c r="GA31" s="187"/>
      <c r="GB31" s="190"/>
      <c r="GC31" s="124"/>
      <c r="GD31" s="79"/>
      <c r="GE31" s="80"/>
      <c r="GF31" s="70"/>
      <c r="GG31" s="70"/>
      <c r="GH31" s="70"/>
      <c r="GI31" s="70"/>
      <c r="GJ31" s="70"/>
      <c r="GK31" s="70"/>
      <c r="GL31" s="70"/>
      <c r="GM31" s="70"/>
      <c r="GN31" s="70"/>
      <c r="GO31" s="70"/>
      <c r="GP31" s="70"/>
      <c r="GQ31" s="70"/>
      <c r="GR31" s="70"/>
      <c r="GS31" s="70"/>
      <c r="GT31" s="70"/>
      <c r="GU31" s="70"/>
      <c r="GV31" s="70"/>
      <c r="GW31" s="70"/>
      <c r="GX31" s="70"/>
      <c r="GY31" s="70"/>
      <c r="GZ31" s="70"/>
      <c r="HA31" s="70"/>
      <c r="HB31" s="70"/>
      <c r="HC31" s="70"/>
      <c r="HD31" s="70"/>
      <c r="HE31" s="70"/>
      <c r="HF31" s="70"/>
      <c r="HG31" s="70"/>
      <c r="HH31" s="70"/>
      <c r="HI31" s="70"/>
      <c r="HJ31" s="70"/>
      <c r="HK31" s="70"/>
      <c r="HL31" s="70"/>
      <c r="HM31" s="70"/>
      <c r="HN31" s="70"/>
      <c r="HO31" s="70"/>
      <c r="HP31" s="70"/>
      <c r="HQ31" s="70"/>
      <c r="HR31" s="70"/>
      <c r="HS31" s="70"/>
      <c r="HT31" s="70"/>
      <c r="HU31" s="70"/>
      <c r="HV31" s="70"/>
      <c r="HW31" s="70"/>
      <c r="HX31" s="70"/>
      <c r="HY31" s="70"/>
      <c r="HZ31" s="70"/>
      <c r="IA31" s="70"/>
      <c r="IB31" s="70"/>
      <c r="IC31" s="70"/>
      <c r="ID31" s="70"/>
      <c r="IE31" s="70"/>
      <c r="IF31" s="70"/>
      <c r="IG31" s="70"/>
      <c r="IH31" s="70"/>
      <c r="II31" s="70"/>
      <c r="IJ31" s="70"/>
      <c r="IK31" s="70"/>
      <c r="IL31" s="70"/>
      <c r="IM31" s="70"/>
      <c r="IN31" s="70"/>
      <c r="IO31" s="70"/>
      <c r="IP31" s="70"/>
      <c r="IQ31" s="70"/>
      <c r="IR31" s="70"/>
      <c r="IS31" s="70"/>
      <c r="IT31" s="70"/>
      <c r="IU31" s="70"/>
      <c r="IV31" s="70"/>
      <c r="IW31" s="70"/>
      <c r="IX31" s="70"/>
      <c r="IY31" s="70"/>
      <c r="IZ31" s="70"/>
      <c r="JA31" s="70"/>
      <c r="JB31" s="70"/>
      <c r="JC31" s="70"/>
      <c r="JD31" s="70"/>
      <c r="JE31" s="70"/>
      <c r="JF31" s="70"/>
      <c r="JG31" s="70"/>
      <c r="JH31" s="70"/>
      <c r="JI31" s="70"/>
      <c r="JJ31" s="70"/>
      <c r="JK31" s="70"/>
      <c r="JL31" s="70"/>
      <c r="JM31" s="70"/>
    </row>
    <row r="32" spans="1:273" s="68" customFormat="1" ht="12">
      <c r="A32" s="125"/>
      <c r="B32" s="125"/>
      <c r="C32" s="125"/>
      <c r="D32" s="125"/>
      <c r="E32" s="125"/>
      <c r="F32" s="125"/>
      <c r="G32" s="125"/>
      <c r="H32" s="125"/>
      <c r="I32" s="125"/>
      <c r="J32" s="299"/>
      <c r="K32" s="125"/>
      <c r="L32" s="125"/>
      <c r="M32" s="125"/>
      <c r="N32" s="125"/>
      <c r="O32" s="125"/>
      <c r="P32" s="125"/>
      <c r="Q32" s="125"/>
      <c r="R32" s="125"/>
      <c r="S32" s="125"/>
      <c r="T32" s="125"/>
      <c r="U32" s="125"/>
      <c r="V32" s="125"/>
      <c r="W32" s="299"/>
      <c r="X32" s="125"/>
      <c r="Y32" s="125"/>
      <c r="Z32" s="125"/>
      <c r="AA32" s="125"/>
      <c r="AB32" s="125"/>
      <c r="AC32" s="125"/>
      <c r="AD32" s="299"/>
      <c r="AE32" s="125"/>
      <c r="AF32" s="125"/>
      <c r="AG32" s="125"/>
      <c r="AH32" s="125"/>
      <c r="AI32" s="125"/>
      <c r="AJ32" s="125"/>
      <c r="AK32" s="125"/>
      <c r="AL32" s="125"/>
      <c r="AM32" s="125"/>
      <c r="AN32" s="125"/>
      <c r="AO32" s="125"/>
      <c r="AP32" s="125"/>
      <c r="AQ32" s="125"/>
      <c r="AR32" s="125"/>
      <c r="AS32" s="125"/>
      <c r="AT32" s="125"/>
      <c r="AU32" s="125"/>
      <c r="AV32" s="125"/>
      <c r="AW32" s="125"/>
      <c r="AX32" s="125"/>
      <c r="AY32" s="125"/>
      <c r="AZ32" s="125"/>
      <c r="BA32" s="125"/>
      <c r="BB32" s="125"/>
      <c r="BC32" s="125"/>
      <c r="BD32" s="125"/>
      <c r="BE32" s="125"/>
      <c r="BF32" s="125"/>
      <c r="BG32" s="125"/>
      <c r="BH32" s="125"/>
      <c r="BI32" s="125"/>
      <c r="BJ32" s="125"/>
      <c r="BK32" s="125"/>
      <c r="BL32" s="125"/>
      <c r="BM32" s="125"/>
      <c r="BN32" s="125"/>
      <c r="BO32" s="125"/>
      <c r="BP32" s="125"/>
      <c r="BQ32" s="125"/>
      <c r="BR32" s="125"/>
      <c r="BS32" s="125"/>
      <c r="BT32" s="125"/>
      <c r="BU32" s="108"/>
      <c r="BV32" s="108"/>
      <c r="BW32" s="108"/>
      <c r="BX32" s="109"/>
      <c r="BY32" s="108"/>
      <c r="BZ32" s="108"/>
      <c r="CA32" s="125"/>
      <c r="CB32" s="108"/>
      <c r="CC32" s="108"/>
      <c r="CD32" s="108"/>
      <c r="CE32" s="109"/>
      <c r="CF32" s="108"/>
      <c r="CG32" s="108"/>
      <c r="CH32" s="125"/>
      <c r="CI32" s="125"/>
      <c r="CJ32" s="125"/>
      <c r="CK32" s="125"/>
      <c r="CL32" s="125"/>
      <c r="CM32" s="125"/>
      <c r="CN32" s="125"/>
      <c r="CO32" s="125"/>
      <c r="CP32" s="108"/>
      <c r="CQ32" s="108"/>
      <c r="CR32" s="108"/>
      <c r="CS32" s="109"/>
      <c r="CT32" s="108"/>
      <c r="CU32" s="108"/>
      <c r="CV32" s="108"/>
      <c r="CW32" s="108"/>
      <c r="CX32" s="108"/>
      <c r="CY32" s="108"/>
      <c r="CZ32" s="109"/>
      <c r="DA32" s="108"/>
      <c r="DB32" s="108"/>
      <c r="DC32" s="125"/>
      <c r="DD32" s="108"/>
      <c r="DE32" s="108"/>
      <c r="DF32" s="108"/>
      <c r="DG32" s="109"/>
      <c r="DH32" s="108"/>
      <c r="DI32" s="108"/>
      <c r="DJ32" s="125"/>
      <c r="DK32" s="108"/>
      <c r="DL32" s="108"/>
      <c r="DM32" s="108"/>
      <c r="DN32" s="109"/>
      <c r="DO32" s="108"/>
      <c r="DP32" s="108"/>
      <c r="DQ32" s="125"/>
      <c r="DR32" s="108"/>
      <c r="DS32" s="108"/>
      <c r="DT32" s="108"/>
      <c r="DU32" s="109"/>
      <c r="DV32" s="108"/>
      <c r="DW32" s="108"/>
      <c r="DX32" s="125"/>
      <c r="DY32" s="108"/>
      <c r="DZ32" s="108"/>
      <c r="EA32" s="108"/>
      <c r="EB32" s="109"/>
      <c r="EC32" s="108"/>
      <c r="ED32" s="108"/>
      <c r="EE32" s="125"/>
      <c r="EF32" s="108"/>
      <c r="EG32" s="108"/>
      <c r="EH32" s="108"/>
      <c r="EI32" s="109"/>
      <c r="EJ32" s="108"/>
      <c r="EK32" s="108"/>
      <c r="EL32" s="125"/>
      <c r="EM32" s="108"/>
      <c r="EN32" s="108"/>
      <c r="EO32" s="108"/>
      <c r="EP32" s="109"/>
      <c r="EQ32" s="108"/>
      <c r="ER32" s="108"/>
      <c r="ES32" s="125"/>
      <c r="ET32" s="108"/>
      <c r="EU32" s="108"/>
      <c r="EV32" s="108"/>
      <c r="EW32" s="109"/>
      <c r="EX32" s="108"/>
      <c r="EY32" s="108"/>
      <c r="EZ32" s="125"/>
      <c r="FA32" s="108"/>
      <c r="FB32" s="108"/>
      <c r="FC32" s="108"/>
      <c r="FD32" s="109"/>
      <c r="FE32" s="108"/>
      <c r="FF32" s="108"/>
      <c r="FG32" s="125"/>
      <c r="FH32" s="108"/>
      <c r="FI32" s="108"/>
      <c r="FJ32" s="108"/>
      <c r="FK32" s="109"/>
      <c r="FL32" s="108"/>
      <c r="FM32" s="108"/>
      <c r="FN32" s="125"/>
      <c r="FO32" s="108"/>
      <c r="FP32" s="108"/>
      <c r="FQ32" s="108"/>
      <c r="FR32" s="109"/>
      <c r="FS32" s="108"/>
      <c r="FT32" s="108"/>
      <c r="FU32" s="125"/>
      <c r="FV32" s="108"/>
      <c r="FW32" s="108"/>
      <c r="FX32" s="108"/>
      <c r="FY32" s="109"/>
      <c r="FZ32" s="108"/>
      <c r="GA32" s="108"/>
      <c r="GB32" s="125"/>
      <c r="GC32" s="107"/>
      <c r="GD32" s="69"/>
      <c r="GE32" s="81"/>
    </row>
    <row r="33" spans="1:187" s="68" customFormat="1" ht="12" customHeight="1">
      <c r="A33" s="346" t="s">
        <v>113</v>
      </c>
      <c r="B33" s="346"/>
      <c r="C33" s="346"/>
      <c r="D33" s="346"/>
      <c r="E33" s="346"/>
      <c r="F33" s="346"/>
      <c r="G33" s="346"/>
      <c r="H33" s="346"/>
      <c r="I33" s="346"/>
      <c r="J33" s="346"/>
      <c r="K33" s="346"/>
      <c r="L33" s="346"/>
      <c r="M33" s="346"/>
      <c r="N33" s="346"/>
      <c r="O33" s="346"/>
      <c r="P33" s="346"/>
      <c r="Q33" s="346"/>
      <c r="R33" s="346"/>
      <c r="S33" s="346"/>
      <c r="T33" s="346"/>
      <c r="U33" s="346"/>
      <c r="V33" s="346"/>
      <c r="W33" s="346"/>
      <c r="X33" s="346"/>
      <c r="Y33" s="346"/>
      <c r="Z33" s="346"/>
      <c r="AA33" s="346"/>
      <c r="AB33" s="346"/>
      <c r="AC33" s="346"/>
      <c r="AD33" s="346"/>
      <c r="AE33" s="346"/>
      <c r="AF33" s="346"/>
      <c r="AG33" s="346"/>
      <c r="AH33" s="346"/>
      <c r="AI33" s="346"/>
      <c r="AJ33" s="346"/>
      <c r="AK33" s="346"/>
      <c r="AL33" s="346"/>
      <c r="AM33" s="346"/>
      <c r="AN33" s="346"/>
      <c r="AO33" s="346"/>
      <c r="AP33" s="346"/>
      <c r="AQ33" s="346"/>
      <c r="AR33" s="346"/>
      <c r="AS33" s="346"/>
      <c r="AT33" s="346"/>
      <c r="AU33" s="346"/>
      <c r="AV33" s="346"/>
      <c r="AW33" s="346"/>
      <c r="AX33" s="346"/>
      <c r="AY33" s="346"/>
      <c r="AZ33" s="346"/>
      <c r="BA33" s="346"/>
      <c r="BB33" s="346"/>
      <c r="BC33" s="346"/>
      <c r="BD33" s="346"/>
      <c r="BE33" s="346"/>
      <c r="BF33" s="346"/>
      <c r="BG33" s="346"/>
      <c r="BH33" s="346"/>
      <c r="BI33" s="346"/>
      <c r="BJ33" s="346"/>
      <c r="BK33" s="346"/>
      <c r="BL33" s="346"/>
      <c r="BM33" s="346"/>
      <c r="BN33" s="346"/>
      <c r="BO33" s="346"/>
      <c r="BP33" s="346"/>
      <c r="BQ33" s="346"/>
      <c r="BR33" s="346"/>
      <c r="BS33" s="346"/>
      <c r="BT33" s="346"/>
      <c r="BU33" s="346"/>
      <c r="BV33" s="346"/>
      <c r="BW33" s="346"/>
      <c r="BX33" s="346"/>
      <c r="BY33" s="346"/>
      <c r="BZ33" s="346"/>
      <c r="CA33" s="346"/>
      <c r="CB33" s="346"/>
      <c r="CC33" s="346"/>
      <c r="CD33" s="346"/>
      <c r="CE33" s="346"/>
      <c r="CF33" s="346"/>
      <c r="CG33" s="346"/>
      <c r="CH33" s="346"/>
      <c r="CI33" s="346"/>
      <c r="CJ33" s="346"/>
      <c r="CK33" s="346"/>
      <c r="CL33" s="346"/>
      <c r="CM33" s="346"/>
      <c r="CN33" s="346"/>
      <c r="CO33" s="346"/>
      <c r="CP33" s="346"/>
      <c r="CQ33" s="346"/>
      <c r="CR33" s="346"/>
      <c r="CS33" s="346"/>
      <c r="CT33" s="346"/>
      <c r="CU33" s="346"/>
      <c r="CV33" s="346"/>
      <c r="CW33" s="346"/>
      <c r="CX33" s="346"/>
      <c r="CY33" s="346"/>
      <c r="CZ33" s="346"/>
      <c r="DA33" s="346"/>
      <c r="DB33" s="346"/>
      <c r="DC33" s="346"/>
      <c r="DD33" s="346"/>
      <c r="DE33" s="346"/>
      <c r="DF33" s="346"/>
      <c r="DG33" s="346"/>
      <c r="DH33" s="346"/>
      <c r="DI33" s="346"/>
      <c r="DJ33" s="346"/>
      <c r="DK33" s="346"/>
      <c r="DL33" s="346"/>
      <c r="DM33" s="346"/>
      <c r="DN33" s="346"/>
      <c r="DO33" s="346"/>
      <c r="DP33" s="346"/>
      <c r="DQ33" s="346"/>
      <c r="DR33" s="346"/>
      <c r="DS33" s="346"/>
      <c r="DT33" s="346"/>
      <c r="DU33" s="346"/>
      <c r="DV33" s="346"/>
      <c r="DW33" s="346"/>
      <c r="DX33" s="346"/>
      <c r="DY33" s="346"/>
      <c r="DZ33" s="346"/>
      <c r="EA33" s="346"/>
      <c r="EB33" s="346"/>
      <c r="EC33" s="346"/>
      <c r="ED33" s="346"/>
      <c r="EE33" s="346"/>
      <c r="EF33" s="346"/>
      <c r="EG33" s="346"/>
      <c r="EH33" s="346"/>
      <c r="EI33" s="346"/>
      <c r="EJ33" s="346"/>
      <c r="EK33" s="346"/>
      <c r="EL33" s="346"/>
      <c r="EM33" s="346"/>
      <c r="EN33" s="346"/>
      <c r="EO33" s="346"/>
      <c r="EP33" s="346"/>
      <c r="EQ33" s="346"/>
      <c r="ER33" s="346"/>
      <c r="ES33" s="346"/>
      <c r="ET33" s="346"/>
      <c r="EU33" s="346"/>
      <c r="EV33" s="346"/>
      <c r="EW33" s="346"/>
      <c r="EX33" s="346"/>
      <c r="EY33" s="346"/>
      <c r="EZ33" s="346"/>
      <c r="FA33" s="346"/>
      <c r="FB33" s="346"/>
      <c r="FC33" s="346"/>
      <c r="FD33" s="346"/>
      <c r="FE33" s="346"/>
      <c r="FF33" s="346"/>
      <c r="FG33" s="346"/>
      <c r="FH33" s="346"/>
      <c r="FI33" s="346"/>
      <c r="FJ33" s="346"/>
      <c r="FK33" s="346"/>
      <c r="FL33" s="346"/>
      <c r="FM33" s="346"/>
      <c r="FN33" s="346"/>
      <c r="FO33" s="346"/>
      <c r="FP33" s="346"/>
      <c r="FQ33" s="346"/>
      <c r="FR33" s="346"/>
      <c r="FS33" s="346"/>
      <c r="FT33" s="346"/>
      <c r="FU33" s="346"/>
      <c r="FV33" s="346"/>
      <c r="FW33" s="346"/>
      <c r="FX33" s="346"/>
      <c r="FY33" s="346"/>
      <c r="FZ33" s="346"/>
      <c r="GA33" s="346"/>
      <c r="GB33" s="126"/>
      <c r="GC33" s="107"/>
      <c r="GD33" s="69"/>
    </row>
    <row r="34" spans="1:187" s="68" customFormat="1" ht="12" customHeight="1">
      <c r="A34" s="346" t="s">
        <v>114</v>
      </c>
      <c r="B34" s="346"/>
      <c r="C34" s="346"/>
      <c r="D34" s="346"/>
      <c r="E34" s="346"/>
      <c r="F34" s="346"/>
      <c r="G34" s="346"/>
      <c r="H34" s="346"/>
      <c r="I34" s="346"/>
      <c r="J34" s="346"/>
      <c r="K34" s="346"/>
      <c r="L34" s="346"/>
      <c r="M34" s="346"/>
      <c r="N34" s="346"/>
      <c r="O34" s="346"/>
      <c r="P34" s="346"/>
      <c r="Q34" s="346"/>
      <c r="R34" s="346"/>
      <c r="S34" s="346"/>
      <c r="T34" s="346"/>
      <c r="U34" s="346"/>
      <c r="V34" s="346"/>
      <c r="W34" s="346"/>
      <c r="X34" s="346"/>
      <c r="Y34" s="346"/>
      <c r="Z34" s="346"/>
      <c r="AA34" s="346"/>
      <c r="AB34" s="346"/>
      <c r="AC34" s="346"/>
      <c r="AD34" s="346"/>
      <c r="AE34" s="346"/>
      <c r="AF34" s="346"/>
      <c r="AG34" s="346"/>
      <c r="AH34" s="346"/>
      <c r="AI34" s="346"/>
      <c r="AJ34" s="346"/>
      <c r="AK34" s="346"/>
      <c r="AL34" s="346"/>
      <c r="AM34" s="346"/>
      <c r="AN34" s="346"/>
      <c r="AO34" s="346"/>
      <c r="AP34" s="346"/>
      <c r="AQ34" s="346"/>
      <c r="AR34" s="346"/>
      <c r="AS34" s="346"/>
      <c r="AT34" s="346"/>
      <c r="AU34" s="346"/>
      <c r="AV34" s="346"/>
      <c r="AW34" s="346"/>
      <c r="AX34" s="346"/>
      <c r="AY34" s="346"/>
      <c r="AZ34" s="346"/>
      <c r="BA34" s="346"/>
      <c r="BB34" s="346"/>
      <c r="BC34" s="346"/>
      <c r="BD34" s="346"/>
      <c r="BE34" s="346"/>
      <c r="BF34" s="346"/>
      <c r="BG34" s="346"/>
      <c r="BH34" s="346"/>
      <c r="BI34" s="346"/>
      <c r="BJ34" s="346"/>
      <c r="BK34" s="346"/>
      <c r="BL34" s="346"/>
      <c r="BM34" s="346"/>
      <c r="BN34" s="346"/>
      <c r="BO34" s="346"/>
      <c r="BP34" s="346"/>
      <c r="BQ34" s="346"/>
      <c r="BR34" s="346"/>
      <c r="BS34" s="346"/>
      <c r="BT34" s="346"/>
      <c r="BU34" s="346"/>
      <c r="BV34" s="346"/>
      <c r="BW34" s="346"/>
      <c r="BX34" s="346"/>
      <c r="BY34" s="346"/>
      <c r="BZ34" s="346"/>
      <c r="CA34" s="346"/>
      <c r="CB34" s="346"/>
      <c r="CC34" s="346"/>
      <c r="CD34" s="346"/>
      <c r="CE34" s="346"/>
      <c r="CF34" s="346"/>
      <c r="CG34" s="346"/>
      <c r="CH34" s="346"/>
      <c r="CI34" s="346"/>
      <c r="CJ34" s="346"/>
      <c r="CK34" s="346"/>
      <c r="CL34" s="346"/>
      <c r="CM34" s="346"/>
      <c r="CN34" s="346"/>
      <c r="CO34" s="346"/>
      <c r="CP34" s="346"/>
      <c r="CQ34" s="346"/>
      <c r="CR34" s="346"/>
      <c r="CS34" s="346"/>
      <c r="CT34" s="346"/>
      <c r="CU34" s="346"/>
      <c r="CV34" s="346"/>
      <c r="CW34" s="346"/>
      <c r="CX34" s="346"/>
      <c r="CY34" s="346"/>
      <c r="CZ34" s="346"/>
      <c r="DA34" s="346"/>
      <c r="DB34" s="346"/>
      <c r="DC34" s="346"/>
      <c r="DD34" s="346"/>
      <c r="DE34" s="346"/>
      <c r="DF34" s="346"/>
      <c r="DG34" s="346"/>
      <c r="DH34" s="346"/>
      <c r="DI34" s="346"/>
      <c r="DJ34" s="346"/>
      <c r="DK34" s="346"/>
      <c r="DL34" s="346"/>
      <c r="DM34" s="346"/>
      <c r="DN34" s="346"/>
      <c r="DO34" s="346"/>
      <c r="DP34" s="346"/>
      <c r="DQ34" s="346"/>
      <c r="DR34" s="346"/>
      <c r="DS34" s="346"/>
      <c r="DT34" s="346"/>
      <c r="DU34" s="346"/>
      <c r="DV34" s="346"/>
      <c r="DW34" s="346"/>
      <c r="DX34" s="346"/>
      <c r="DY34" s="346"/>
      <c r="DZ34" s="346"/>
      <c r="EA34" s="346"/>
      <c r="EB34" s="346"/>
      <c r="EC34" s="346"/>
      <c r="ED34" s="346"/>
      <c r="EE34" s="346"/>
      <c r="EF34" s="346"/>
      <c r="EG34" s="346"/>
      <c r="EH34" s="346"/>
      <c r="EI34" s="346"/>
      <c r="EJ34" s="346"/>
      <c r="EK34" s="346"/>
      <c r="EL34" s="346"/>
      <c r="EM34" s="346"/>
      <c r="EN34" s="346"/>
      <c r="EO34" s="346"/>
      <c r="EP34" s="346"/>
      <c r="EQ34" s="346"/>
      <c r="ER34" s="346"/>
      <c r="ES34" s="346"/>
      <c r="ET34" s="346"/>
      <c r="EU34" s="346"/>
      <c r="EV34" s="346"/>
      <c r="EW34" s="346"/>
      <c r="EX34" s="346"/>
      <c r="EY34" s="346"/>
      <c r="EZ34" s="346"/>
      <c r="FA34" s="346"/>
      <c r="FB34" s="346"/>
      <c r="FC34" s="346"/>
      <c r="FD34" s="346"/>
      <c r="FE34" s="346"/>
      <c r="FF34" s="346"/>
      <c r="FG34" s="346"/>
      <c r="FH34" s="346"/>
      <c r="FI34" s="346"/>
      <c r="FJ34" s="346"/>
      <c r="FK34" s="346"/>
      <c r="FL34" s="346"/>
      <c r="FM34" s="346"/>
      <c r="FN34" s="346"/>
      <c r="FO34" s="346"/>
      <c r="FP34" s="346"/>
      <c r="FQ34" s="346"/>
      <c r="FR34" s="346"/>
      <c r="FS34" s="346"/>
      <c r="FT34" s="346"/>
      <c r="FU34" s="346"/>
      <c r="FV34" s="346"/>
      <c r="FW34" s="346"/>
      <c r="FX34" s="346"/>
      <c r="FY34" s="346"/>
      <c r="FZ34" s="346"/>
      <c r="GA34" s="346"/>
      <c r="GB34" s="126"/>
      <c r="GC34" s="107"/>
      <c r="GD34" s="69"/>
    </row>
    <row r="35" spans="1:187" s="68" customFormat="1" ht="12" customHeight="1">
      <c r="A35" s="346" t="s">
        <v>163</v>
      </c>
      <c r="B35" s="346"/>
      <c r="C35" s="346"/>
      <c r="D35" s="346"/>
      <c r="E35" s="346"/>
      <c r="F35" s="346"/>
      <c r="G35" s="346"/>
      <c r="H35" s="346"/>
      <c r="I35" s="346"/>
      <c r="J35" s="346"/>
      <c r="K35" s="346"/>
      <c r="L35" s="346"/>
      <c r="M35" s="346"/>
      <c r="N35" s="346"/>
      <c r="O35" s="346"/>
      <c r="P35" s="346"/>
      <c r="Q35" s="346"/>
      <c r="R35" s="346"/>
      <c r="S35" s="346"/>
      <c r="T35" s="346"/>
      <c r="U35" s="346"/>
      <c r="V35" s="346"/>
      <c r="W35" s="346"/>
      <c r="X35" s="346"/>
      <c r="Y35" s="346"/>
      <c r="Z35" s="346"/>
      <c r="AA35" s="346"/>
      <c r="AB35" s="346"/>
      <c r="AC35" s="346"/>
      <c r="AD35" s="346"/>
      <c r="AE35" s="346"/>
      <c r="AF35" s="346"/>
      <c r="AG35" s="346"/>
      <c r="AH35" s="346"/>
      <c r="AI35" s="346"/>
      <c r="AJ35" s="346"/>
      <c r="AK35" s="346"/>
      <c r="AL35" s="346"/>
      <c r="AM35" s="346"/>
      <c r="AN35" s="346"/>
      <c r="AO35" s="346"/>
      <c r="AP35" s="346"/>
      <c r="AQ35" s="346"/>
      <c r="AR35" s="346"/>
      <c r="AS35" s="346"/>
      <c r="AT35" s="346"/>
      <c r="AU35" s="346"/>
      <c r="AV35" s="346"/>
      <c r="AW35" s="346"/>
      <c r="AX35" s="346"/>
      <c r="AY35" s="346"/>
      <c r="AZ35" s="346"/>
      <c r="BA35" s="346"/>
      <c r="BB35" s="346"/>
      <c r="BC35" s="346"/>
      <c r="BD35" s="346"/>
      <c r="BE35" s="346"/>
      <c r="BF35" s="346"/>
      <c r="BG35" s="346"/>
      <c r="BH35" s="346"/>
      <c r="BI35" s="346"/>
      <c r="BJ35" s="346"/>
      <c r="BK35" s="346"/>
      <c r="BL35" s="346"/>
      <c r="BM35" s="346"/>
      <c r="BN35" s="346"/>
      <c r="BO35" s="346"/>
      <c r="BP35" s="346"/>
      <c r="BQ35" s="346"/>
      <c r="BR35" s="346"/>
      <c r="BS35" s="346"/>
      <c r="BT35" s="346"/>
      <c r="BU35" s="346"/>
      <c r="BV35" s="346"/>
      <c r="BW35" s="346"/>
      <c r="BX35" s="346"/>
      <c r="BY35" s="346"/>
      <c r="BZ35" s="346"/>
      <c r="CA35" s="346"/>
      <c r="CB35" s="346"/>
      <c r="CC35" s="346"/>
      <c r="CD35" s="346"/>
      <c r="CE35" s="346"/>
      <c r="CF35" s="346"/>
      <c r="CG35" s="346"/>
      <c r="CH35" s="346"/>
      <c r="CI35" s="346"/>
      <c r="CJ35" s="346"/>
      <c r="CK35" s="346"/>
      <c r="CL35" s="346"/>
      <c r="CM35" s="346"/>
      <c r="CN35" s="346"/>
      <c r="CO35" s="346"/>
      <c r="CP35" s="346"/>
      <c r="CQ35" s="346"/>
      <c r="CR35" s="346"/>
      <c r="CS35" s="346"/>
      <c r="CT35" s="346"/>
      <c r="CU35" s="346"/>
      <c r="CV35" s="346"/>
      <c r="CW35" s="346"/>
      <c r="CX35" s="346"/>
      <c r="CY35" s="346"/>
      <c r="CZ35" s="346"/>
      <c r="DA35" s="346"/>
      <c r="DB35" s="346"/>
      <c r="DC35" s="346"/>
      <c r="DD35" s="346"/>
      <c r="DE35" s="346"/>
      <c r="DF35" s="346"/>
      <c r="DG35" s="346"/>
      <c r="DH35" s="346"/>
      <c r="DI35" s="346"/>
      <c r="DJ35" s="346"/>
      <c r="DK35" s="346"/>
      <c r="DL35" s="346"/>
      <c r="DM35" s="346"/>
      <c r="DN35" s="346"/>
      <c r="DO35" s="346"/>
      <c r="DP35" s="346"/>
      <c r="DQ35" s="346"/>
      <c r="DR35" s="346"/>
      <c r="DS35" s="346"/>
      <c r="DT35" s="346"/>
      <c r="DU35" s="346"/>
      <c r="DV35" s="346"/>
      <c r="DW35" s="346"/>
      <c r="DX35" s="346"/>
      <c r="DY35" s="346"/>
      <c r="DZ35" s="346"/>
      <c r="EA35" s="346"/>
      <c r="EB35" s="346"/>
      <c r="EC35" s="346"/>
      <c r="ED35" s="346"/>
      <c r="EE35" s="346"/>
      <c r="EF35" s="346"/>
      <c r="EG35" s="346"/>
      <c r="EH35" s="346"/>
      <c r="EI35" s="346"/>
      <c r="EJ35" s="346"/>
      <c r="EK35" s="346"/>
      <c r="EL35" s="346"/>
      <c r="EM35" s="346"/>
      <c r="EN35" s="346"/>
      <c r="EO35" s="346"/>
      <c r="EP35" s="346"/>
      <c r="EQ35" s="346"/>
      <c r="ER35" s="346"/>
      <c r="ES35" s="346"/>
      <c r="ET35" s="346"/>
      <c r="EU35" s="346"/>
      <c r="EV35" s="346"/>
      <c r="EW35" s="346"/>
      <c r="EX35" s="346"/>
      <c r="EY35" s="346"/>
      <c r="EZ35" s="346"/>
      <c r="FA35" s="346"/>
      <c r="FB35" s="346"/>
      <c r="FC35" s="346"/>
      <c r="FD35" s="346"/>
      <c r="FE35" s="346"/>
      <c r="FF35" s="346"/>
      <c r="FG35" s="346"/>
      <c r="FH35" s="346"/>
      <c r="FI35" s="346"/>
      <c r="FJ35" s="346"/>
      <c r="FK35" s="346"/>
      <c r="FL35" s="346"/>
      <c r="FM35" s="346"/>
      <c r="FN35" s="346"/>
      <c r="FO35" s="346"/>
      <c r="FP35" s="346"/>
      <c r="FQ35" s="346"/>
      <c r="FR35" s="346"/>
      <c r="FS35" s="346"/>
      <c r="FT35" s="346"/>
      <c r="FU35" s="346"/>
      <c r="FV35" s="346"/>
      <c r="FW35" s="346"/>
      <c r="FX35" s="346"/>
      <c r="FY35" s="346"/>
      <c r="FZ35" s="346"/>
      <c r="GA35" s="346"/>
      <c r="GB35" s="126"/>
      <c r="GC35" s="107"/>
      <c r="GD35" s="69"/>
    </row>
    <row r="36" spans="1:187" s="68" customFormat="1" ht="12" customHeight="1">
      <c r="A36" s="346" t="s">
        <v>225</v>
      </c>
      <c r="B36" s="346"/>
      <c r="C36" s="346"/>
      <c r="D36" s="346"/>
      <c r="E36" s="346"/>
      <c r="F36" s="346"/>
      <c r="G36" s="346"/>
      <c r="H36" s="346"/>
      <c r="I36" s="346"/>
      <c r="J36" s="346"/>
      <c r="K36" s="346"/>
      <c r="L36" s="346"/>
      <c r="M36" s="346"/>
      <c r="N36" s="346"/>
      <c r="O36" s="346"/>
      <c r="P36" s="346"/>
      <c r="Q36" s="346"/>
      <c r="R36" s="346"/>
      <c r="S36" s="346"/>
      <c r="T36" s="346"/>
      <c r="U36" s="346"/>
      <c r="V36" s="346"/>
      <c r="W36" s="346"/>
      <c r="X36" s="346"/>
      <c r="Y36" s="346"/>
      <c r="Z36" s="346"/>
      <c r="AA36" s="346"/>
      <c r="AB36" s="346"/>
      <c r="AC36" s="346"/>
      <c r="AD36" s="346"/>
      <c r="AE36" s="346"/>
      <c r="AF36" s="346"/>
      <c r="AG36" s="346"/>
      <c r="AH36" s="346"/>
      <c r="AI36" s="346"/>
      <c r="AJ36" s="346"/>
      <c r="AK36" s="346"/>
      <c r="AL36" s="346"/>
      <c r="AM36" s="346"/>
      <c r="AN36" s="346"/>
      <c r="AO36" s="346"/>
      <c r="AP36" s="346"/>
      <c r="AQ36" s="346"/>
      <c r="AR36" s="346"/>
      <c r="AS36" s="346"/>
      <c r="AT36" s="346"/>
      <c r="AU36" s="346"/>
      <c r="AV36" s="346"/>
      <c r="AW36" s="346"/>
      <c r="AX36" s="346"/>
      <c r="AY36" s="346"/>
      <c r="AZ36" s="346"/>
      <c r="BA36" s="346"/>
      <c r="BB36" s="346"/>
      <c r="BC36" s="346"/>
      <c r="BD36" s="346"/>
      <c r="BE36" s="346"/>
      <c r="BF36" s="346"/>
      <c r="BG36" s="346"/>
      <c r="BH36" s="346"/>
      <c r="BI36" s="346"/>
      <c r="BJ36" s="346"/>
      <c r="BK36" s="346"/>
      <c r="BL36" s="346"/>
      <c r="BM36" s="346"/>
      <c r="BN36" s="346"/>
      <c r="BO36" s="346"/>
      <c r="BP36" s="346"/>
      <c r="BQ36" s="346"/>
      <c r="BR36" s="346"/>
      <c r="BS36" s="346"/>
      <c r="BT36" s="346"/>
      <c r="BU36" s="346"/>
      <c r="BV36" s="346"/>
      <c r="BW36" s="346"/>
      <c r="BX36" s="346"/>
      <c r="BY36" s="346"/>
      <c r="BZ36" s="346"/>
      <c r="CA36" s="346"/>
      <c r="CB36" s="346"/>
      <c r="CC36" s="346"/>
      <c r="CD36" s="346"/>
      <c r="CE36" s="346"/>
      <c r="CF36" s="346"/>
      <c r="CG36" s="346"/>
      <c r="CH36" s="346"/>
      <c r="CI36" s="346"/>
      <c r="CJ36" s="346"/>
      <c r="CK36" s="346"/>
      <c r="CL36" s="346"/>
      <c r="CM36" s="346"/>
      <c r="CN36" s="346"/>
      <c r="CO36" s="346"/>
      <c r="CP36" s="346"/>
      <c r="CQ36" s="346"/>
      <c r="CR36" s="346"/>
      <c r="CS36" s="346"/>
      <c r="CT36" s="346"/>
      <c r="CU36" s="346"/>
      <c r="CV36" s="346"/>
      <c r="CW36" s="346"/>
      <c r="CX36" s="346"/>
      <c r="CY36" s="346"/>
      <c r="CZ36" s="346"/>
      <c r="DA36" s="346"/>
      <c r="DB36" s="346"/>
      <c r="DC36" s="346"/>
      <c r="DD36" s="346"/>
      <c r="DE36" s="346"/>
      <c r="DF36" s="346"/>
      <c r="DG36" s="346"/>
      <c r="DH36" s="346"/>
      <c r="DI36" s="346"/>
      <c r="DJ36" s="346"/>
      <c r="DK36" s="346"/>
      <c r="DL36" s="346"/>
      <c r="DM36" s="346"/>
      <c r="DN36" s="346"/>
      <c r="DO36" s="346"/>
      <c r="DP36" s="346"/>
      <c r="DQ36" s="346"/>
      <c r="DR36" s="346"/>
      <c r="DS36" s="346"/>
      <c r="DT36" s="346"/>
      <c r="DU36" s="346"/>
      <c r="DV36" s="346"/>
      <c r="DW36" s="346"/>
      <c r="DX36" s="346"/>
      <c r="DY36" s="346"/>
      <c r="DZ36" s="346"/>
      <c r="EA36" s="346"/>
      <c r="EB36" s="346"/>
      <c r="EC36" s="346"/>
      <c r="ED36" s="346"/>
      <c r="EE36" s="346"/>
      <c r="EF36" s="346"/>
      <c r="EG36" s="346"/>
      <c r="EH36" s="346"/>
      <c r="EI36" s="346"/>
      <c r="EJ36" s="346"/>
      <c r="EK36" s="346"/>
      <c r="EL36" s="346"/>
      <c r="EM36" s="346"/>
      <c r="EN36" s="346"/>
      <c r="EO36" s="346"/>
      <c r="EP36" s="346"/>
      <c r="EQ36" s="346"/>
      <c r="ER36" s="346"/>
      <c r="ES36" s="346"/>
      <c r="ET36" s="346"/>
      <c r="EU36" s="346"/>
      <c r="EV36" s="346"/>
      <c r="EW36" s="346"/>
      <c r="EX36" s="346"/>
      <c r="EY36" s="346"/>
      <c r="EZ36" s="346"/>
      <c r="FA36" s="346"/>
      <c r="FB36" s="346"/>
      <c r="FC36" s="346"/>
      <c r="FD36" s="346"/>
      <c r="FE36" s="346"/>
      <c r="FF36" s="346"/>
      <c r="FG36" s="346"/>
      <c r="FH36" s="346"/>
      <c r="FI36" s="346"/>
      <c r="FJ36" s="346"/>
      <c r="FK36" s="346"/>
      <c r="FL36" s="346"/>
      <c r="FM36" s="346"/>
      <c r="FN36" s="346"/>
      <c r="FO36" s="346"/>
      <c r="FP36" s="346"/>
      <c r="FQ36" s="346"/>
      <c r="FR36" s="346"/>
      <c r="FS36" s="346"/>
      <c r="FT36" s="346"/>
      <c r="FU36" s="346"/>
      <c r="FV36" s="346"/>
      <c r="FW36" s="346"/>
      <c r="FX36" s="346"/>
      <c r="FY36" s="346"/>
      <c r="FZ36" s="346"/>
      <c r="GA36" s="346"/>
      <c r="GB36" s="126"/>
      <c r="GC36" s="107"/>
      <c r="GD36" s="69"/>
    </row>
    <row r="37" spans="1:187" s="68" customFormat="1" ht="12" customHeight="1">
      <c r="A37" s="346" t="s">
        <v>246</v>
      </c>
      <c r="B37" s="346"/>
      <c r="C37" s="346"/>
      <c r="D37" s="346"/>
      <c r="E37" s="346"/>
      <c r="F37" s="346"/>
      <c r="G37" s="346"/>
      <c r="H37" s="346"/>
      <c r="I37" s="346"/>
      <c r="J37" s="346"/>
      <c r="K37" s="346"/>
      <c r="L37" s="346"/>
      <c r="M37" s="346"/>
      <c r="N37" s="346"/>
      <c r="O37" s="346"/>
      <c r="P37" s="346"/>
      <c r="Q37" s="346"/>
      <c r="R37" s="346"/>
      <c r="S37" s="346"/>
      <c r="T37" s="346"/>
      <c r="U37" s="346"/>
      <c r="V37" s="346"/>
      <c r="W37" s="346"/>
      <c r="X37" s="346"/>
      <c r="Y37" s="346"/>
      <c r="Z37" s="346"/>
      <c r="AA37" s="346"/>
      <c r="AB37" s="346"/>
      <c r="AC37" s="346"/>
      <c r="AD37" s="346"/>
      <c r="AE37" s="346"/>
      <c r="AF37" s="346"/>
      <c r="AG37" s="346"/>
      <c r="AH37" s="346"/>
      <c r="AI37" s="346"/>
      <c r="AJ37" s="346"/>
      <c r="AK37" s="346"/>
      <c r="AL37" s="346"/>
      <c r="AM37" s="346"/>
      <c r="AN37" s="346"/>
      <c r="AO37" s="346"/>
      <c r="AP37" s="346"/>
      <c r="AQ37" s="346"/>
      <c r="AR37" s="346"/>
      <c r="AS37" s="346"/>
      <c r="AT37" s="346"/>
      <c r="AU37" s="346"/>
      <c r="AV37" s="346"/>
      <c r="AW37" s="346"/>
      <c r="AX37" s="346"/>
      <c r="AY37" s="346"/>
      <c r="AZ37" s="346"/>
      <c r="BA37" s="346"/>
      <c r="BB37" s="346"/>
      <c r="BC37" s="346"/>
      <c r="BD37" s="346"/>
      <c r="BE37" s="346"/>
      <c r="BF37" s="346"/>
      <c r="BG37" s="346"/>
      <c r="BH37" s="346"/>
      <c r="BI37" s="346"/>
      <c r="BJ37" s="346"/>
      <c r="BK37" s="346"/>
      <c r="BL37" s="346"/>
      <c r="BM37" s="346"/>
      <c r="BN37" s="346"/>
      <c r="BO37" s="346"/>
      <c r="BP37" s="346"/>
      <c r="BQ37" s="346"/>
      <c r="BR37" s="346"/>
      <c r="BS37" s="346"/>
      <c r="BT37" s="346"/>
      <c r="BU37" s="346"/>
      <c r="BV37" s="346"/>
      <c r="BW37" s="346"/>
      <c r="BX37" s="346"/>
      <c r="BY37" s="346"/>
      <c r="BZ37" s="346"/>
      <c r="CA37" s="346"/>
      <c r="CB37" s="346"/>
      <c r="CC37" s="346"/>
      <c r="CD37" s="346"/>
      <c r="CE37" s="346"/>
      <c r="CF37" s="346"/>
      <c r="CG37" s="346"/>
      <c r="CH37" s="346"/>
      <c r="CI37" s="346"/>
      <c r="CJ37" s="346"/>
      <c r="CK37" s="346"/>
      <c r="CL37" s="346"/>
      <c r="CM37" s="346"/>
      <c r="CN37" s="346"/>
      <c r="CO37" s="346"/>
      <c r="CP37" s="346"/>
      <c r="CQ37" s="346"/>
      <c r="CR37" s="346"/>
      <c r="CS37" s="346"/>
      <c r="CT37" s="346"/>
      <c r="CU37" s="346"/>
      <c r="CV37" s="346"/>
      <c r="CW37" s="346"/>
      <c r="CX37" s="346"/>
      <c r="CY37" s="346"/>
      <c r="CZ37" s="346"/>
      <c r="DA37" s="346"/>
      <c r="DB37" s="346"/>
      <c r="DC37" s="346"/>
      <c r="DD37" s="346"/>
      <c r="DE37" s="346"/>
      <c r="DF37" s="346"/>
      <c r="DG37" s="346"/>
      <c r="DH37" s="346"/>
      <c r="DI37" s="346"/>
      <c r="DJ37" s="346"/>
      <c r="DK37" s="346"/>
      <c r="DL37" s="346"/>
      <c r="DM37" s="346"/>
      <c r="DN37" s="346"/>
      <c r="DO37" s="346"/>
      <c r="DP37" s="346"/>
      <c r="DQ37" s="346"/>
      <c r="DR37" s="346"/>
      <c r="DS37" s="346"/>
      <c r="DT37" s="346"/>
      <c r="DU37" s="346"/>
      <c r="DV37" s="346"/>
      <c r="DW37" s="346"/>
      <c r="DX37" s="346"/>
      <c r="DY37" s="346"/>
      <c r="DZ37" s="346"/>
      <c r="EA37" s="346"/>
      <c r="EB37" s="346"/>
      <c r="EC37" s="346"/>
      <c r="ED37" s="346"/>
      <c r="EE37" s="346"/>
      <c r="EF37" s="346"/>
      <c r="EG37" s="346"/>
      <c r="EH37" s="346"/>
      <c r="EI37" s="346"/>
      <c r="EJ37" s="346"/>
      <c r="EK37" s="346"/>
      <c r="EL37" s="346"/>
      <c r="EM37" s="346"/>
      <c r="EN37" s="346"/>
      <c r="EO37" s="346"/>
      <c r="EP37" s="346"/>
      <c r="EQ37" s="346"/>
      <c r="ER37" s="346"/>
      <c r="ES37" s="346"/>
      <c r="ET37" s="346"/>
      <c r="EU37" s="346"/>
      <c r="EV37" s="346"/>
      <c r="EW37" s="346"/>
      <c r="EX37" s="346"/>
      <c r="EY37" s="346"/>
      <c r="EZ37" s="346"/>
      <c r="FA37" s="346"/>
      <c r="FB37" s="346"/>
      <c r="FC37" s="346"/>
      <c r="FD37" s="346"/>
      <c r="FE37" s="346"/>
      <c r="FF37" s="346"/>
      <c r="FG37" s="346"/>
      <c r="FH37" s="346"/>
      <c r="FI37" s="346"/>
      <c r="FJ37" s="346"/>
      <c r="FK37" s="346"/>
      <c r="FL37" s="346"/>
      <c r="FM37" s="346"/>
      <c r="FN37" s="346"/>
      <c r="FO37" s="346"/>
      <c r="FP37" s="346"/>
      <c r="FQ37" s="346"/>
      <c r="FR37" s="346"/>
      <c r="FS37" s="346"/>
      <c r="FT37" s="346"/>
      <c r="FU37" s="346"/>
      <c r="FV37" s="346"/>
      <c r="FW37" s="346"/>
      <c r="FX37" s="346"/>
      <c r="FY37" s="346"/>
      <c r="FZ37" s="346"/>
      <c r="GA37" s="346"/>
      <c r="GB37" s="126"/>
      <c r="GC37" s="107"/>
      <c r="GD37" s="69"/>
    </row>
    <row r="38" spans="1:187" s="68" customFormat="1" ht="12">
      <c r="A38" s="357" t="s">
        <v>226</v>
      </c>
      <c r="B38" s="357"/>
      <c r="C38" s="357"/>
      <c r="D38" s="357"/>
      <c r="E38" s="357"/>
      <c r="F38" s="357"/>
      <c r="G38" s="357"/>
      <c r="H38" s="357"/>
      <c r="I38" s="357"/>
      <c r="J38" s="357"/>
      <c r="K38" s="357"/>
      <c r="L38" s="357"/>
      <c r="M38" s="357"/>
      <c r="N38" s="357"/>
      <c r="O38" s="357"/>
      <c r="P38" s="357"/>
      <c r="Q38" s="357"/>
      <c r="R38" s="357"/>
      <c r="S38" s="357"/>
      <c r="T38" s="357"/>
      <c r="U38" s="357"/>
      <c r="V38" s="357"/>
      <c r="W38" s="357"/>
      <c r="X38" s="357"/>
      <c r="Y38" s="357"/>
      <c r="Z38" s="357"/>
      <c r="AA38" s="357"/>
      <c r="AB38" s="357"/>
      <c r="AC38" s="357"/>
      <c r="AD38" s="357"/>
      <c r="AE38" s="357"/>
      <c r="AF38" s="357"/>
      <c r="AG38" s="357"/>
      <c r="AH38" s="357"/>
      <c r="AI38" s="357"/>
      <c r="AJ38" s="357"/>
      <c r="AK38" s="357"/>
      <c r="AL38" s="357"/>
      <c r="AM38" s="357"/>
      <c r="AN38" s="357"/>
      <c r="AO38" s="357"/>
      <c r="AP38" s="357"/>
      <c r="AQ38" s="357"/>
      <c r="AR38" s="357"/>
      <c r="AS38" s="357"/>
      <c r="AT38" s="357"/>
      <c r="AU38" s="357"/>
      <c r="AV38" s="357"/>
      <c r="AW38" s="357"/>
      <c r="AX38" s="357"/>
      <c r="AY38" s="357"/>
      <c r="AZ38" s="357"/>
      <c r="BA38" s="357"/>
      <c r="BB38" s="357"/>
      <c r="BC38" s="357"/>
      <c r="BD38" s="357"/>
      <c r="BE38" s="357"/>
      <c r="BF38" s="357"/>
      <c r="BG38" s="357"/>
      <c r="BH38" s="357"/>
      <c r="BI38" s="357"/>
      <c r="BJ38" s="357"/>
      <c r="BK38" s="357"/>
      <c r="BL38" s="357"/>
      <c r="BM38" s="357"/>
      <c r="BN38" s="357"/>
      <c r="BO38" s="357"/>
      <c r="BP38" s="357"/>
      <c r="BQ38" s="357"/>
      <c r="BR38" s="357"/>
      <c r="BS38" s="357"/>
      <c r="BT38" s="357"/>
      <c r="BU38" s="357"/>
      <c r="BV38" s="357"/>
      <c r="BW38" s="357"/>
      <c r="BX38" s="357"/>
      <c r="BY38" s="357"/>
      <c r="BZ38" s="357"/>
      <c r="CA38" s="357"/>
      <c r="CB38" s="357"/>
      <c r="CC38" s="357"/>
      <c r="CD38" s="357"/>
      <c r="CE38" s="357"/>
      <c r="CF38" s="357"/>
      <c r="CG38" s="357"/>
      <c r="CH38" s="357"/>
      <c r="CI38" s="357"/>
      <c r="CJ38" s="357"/>
      <c r="CK38" s="357"/>
      <c r="CL38" s="357"/>
      <c r="CM38" s="357"/>
      <c r="CN38" s="357"/>
      <c r="CO38" s="357"/>
      <c r="CP38" s="357"/>
      <c r="CQ38" s="357"/>
      <c r="CR38" s="357"/>
      <c r="CS38" s="357"/>
      <c r="CT38" s="357"/>
      <c r="CU38" s="357"/>
      <c r="CV38" s="357"/>
      <c r="CW38" s="357"/>
      <c r="CX38" s="357"/>
      <c r="CY38" s="357"/>
      <c r="CZ38" s="357"/>
      <c r="DA38" s="357"/>
      <c r="DB38" s="357"/>
      <c r="DC38" s="357"/>
      <c r="DD38" s="357"/>
      <c r="DE38" s="357"/>
      <c r="DF38" s="357"/>
      <c r="DG38" s="357"/>
      <c r="DH38" s="357"/>
      <c r="DI38" s="357"/>
      <c r="DJ38" s="357"/>
      <c r="DK38" s="357"/>
      <c r="DL38" s="357"/>
      <c r="DM38" s="357"/>
      <c r="DN38" s="357"/>
      <c r="DO38" s="357"/>
      <c r="DP38" s="357"/>
      <c r="DQ38" s="357"/>
      <c r="DR38" s="357"/>
      <c r="DS38" s="357"/>
      <c r="DT38" s="357"/>
      <c r="DU38" s="357"/>
      <c r="DV38" s="357"/>
      <c r="DW38" s="357"/>
      <c r="DX38" s="357"/>
      <c r="DY38" s="357"/>
      <c r="DZ38" s="357"/>
      <c r="EA38" s="357"/>
      <c r="EB38" s="357"/>
      <c r="EC38" s="357"/>
      <c r="ED38" s="357"/>
      <c r="EE38" s="357"/>
      <c r="EF38" s="357"/>
      <c r="EG38" s="357"/>
      <c r="EH38" s="357"/>
      <c r="EI38" s="357"/>
      <c r="EJ38" s="357"/>
      <c r="EK38" s="357"/>
      <c r="EL38" s="357"/>
      <c r="EM38" s="357"/>
      <c r="EN38" s="357"/>
      <c r="EO38" s="357"/>
      <c r="EP38" s="357"/>
      <c r="EQ38" s="357"/>
      <c r="ER38" s="357"/>
      <c r="ES38" s="357"/>
      <c r="ET38" s="357"/>
      <c r="EU38" s="357"/>
      <c r="EV38" s="357"/>
      <c r="EW38" s="357"/>
      <c r="EX38" s="357"/>
      <c r="EY38" s="357"/>
      <c r="EZ38" s="357"/>
      <c r="FA38" s="357"/>
      <c r="FB38" s="357"/>
      <c r="FC38" s="357"/>
      <c r="FD38" s="357"/>
      <c r="FE38" s="357"/>
      <c r="FF38" s="357"/>
      <c r="FG38" s="357"/>
      <c r="FH38" s="357"/>
      <c r="FI38" s="357"/>
      <c r="FJ38" s="357"/>
      <c r="FK38" s="357"/>
      <c r="FL38" s="357"/>
      <c r="FM38" s="357"/>
      <c r="FN38" s="357"/>
      <c r="FO38" s="357"/>
      <c r="FP38" s="357"/>
      <c r="FQ38" s="357"/>
      <c r="FR38" s="357"/>
      <c r="FS38" s="357"/>
      <c r="FT38" s="357"/>
      <c r="FU38" s="357"/>
      <c r="FV38" s="357"/>
      <c r="FW38" s="357"/>
      <c r="FX38" s="357"/>
      <c r="FY38" s="357"/>
      <c r="FZ38" s="357"/>
      <c r="GA38" s="357"/>
      <c r="GB38" s="126"/>
      <c r="GC38" s="107"/>
      <c r="GD38" s="69"/>
    </row>
    <row r="39" spans="1:187" s="68" customFormat="1" ht="12">
      <c r="A39" s="358" t="s">
        <v>227</v>
      </c>
      <c r="B39" s="358"/>
      <c r="C39" s="358"/>
      <c r="D39" s="358"/>
      <c r="E39" s="358"/>
      <c r="F39" s="358"/>
      <c r="G39" s="358"/>
      <c r="H39" s="358"/>
      <c r="I39" s="358"/>
      <c r="J39" s="358"/>
      <c r="K39" s="358"/>
      <c r="L39" s="358"/>
      <c r="M39" s="358"/>
      <c r="N39" s="358"/>
      <c r="O39" s="358"/>
      <c r="P39" s="358"/>
      <c r="Q39" s="358"/>
      <c r="R39" s="358"/>
      <c r="S39" s="358"/>
      <c r="T39" s="358"/>
      <c r="U39" s="358"/>
      <c r="V39" s="358"/>
      <c r="W39" s="358"/>
      <c r="X39" s="358"/>
      <c r="Y39" s="358"/>
      <c r="Z39" s="358"/>
      <c r="AA39" s="358"/>
      <c r="AB39" s="358"/>
      <c r="AC39" s="358"/>
      <c r="AD39" s="358"/>
      <c r="AE39" s="358"/>
      <c r="AF39" s="358"/>
      <c r="AG39" s="358"/>
      <c r="AH39" s="358"/>
      <c r="AI39" s="358"/>
      <c r="AJ39" s="358"/>
      <c r="AK39" s="358"/>
      <c r="AL39" s="358"/>
      <c r="AM39" s="358"/>
      <c r="AN39" s="358"/>
      <c r="AO39" s="358"/>
      <c r="AP39" s="358"/>
      <c r="AQ39" s="358"/>
      <c r="AR39" s="358"/>
      <c r="AS39" s="358"/>
      <c r="AT39" s="358"/>
      <c r="AU39" s="358"/>
      <c r="AV39" s="358"/>
      <c r="AW39" s="358"/>
      <c r="AX39" s="358"/>
      <c r="AY39" s="358"/>
      <c r="AZ39" s="358"/>
      <c r="BA39" s="358"/>
      <c r="BB39" s="358"/>
      <c r="BC39" s="358"/>
      <c r="BD39" s="358"/>
      <c r="BE39" s="358"/>
      <c r="BF39" s="358"/>
      <c r="BG39" s="358"/>
      <c r="BH39" s="358"/>
      <c r="BI39" s="358"/>
      <c r="BJ39" s="358"/>
      <c r="BK39" s="358"/>
      <c r="BL39" s="358"/>
      <c r="BM39" s="358"/>
      <c r="BN39" s="358"/>
      <c r="BO39" s="358"/>
      <c r="BP39" s="358"/>
      <c r="BQ39" s="358"/>
      <c r="BR39" s="358"/>
      <c r="BS39" s="358"/>
      <c r="BT39" s="358"/>
      <c r="BU39" s="358"/>
      <c r="BV39" s="358"/>
      <c r="BW39" s="358"/>
      <c r="BX39" s="358"/>
      <c r="BY39" s="358"/>
      <c r="BZ39" s="358"/>
      <c r="CA39" s="358"/>
      <c r="CB39" s="358"/>
      <c r="CC39" s="358"/>
      <c r="CD39" s="358"/>
      <c r="CE39" s="358"/>
      <c r="CF39" s="358"/>
      <c r="CG39" s="358"/>
      <c r="CH39" s="358"/>
      <c r="CI39" s="358"/>
      <c r="CJ39" s="358"/>
      <c r="CK39" s="358"/>
      <c r="CL39" s="358"/>
      <c r="CM39" s="358"/>
      <c r="CN39" s="358"/>
      <c r="CO39" s="358"/>
      <c r="CP39" s="358"/>
      <c r="CQ39" s="358"/>
      <c r="CR39" s="358"/>
      <c r="CS39" s="358"/>
      <c r="CT39" s="358"/>
      <c r="CU39" s="358"/>
      <c r="CV39" s="358"/>
      <c r="CW39" s="358"/>
      <c r="CX39" s="358"/>
      <c r="CY39" s="358"/>
      <c r="CZ39" s="358"/>
      <c r="DA39" s="358"/>
      <c r="DB39" s="358"/>
      <c r="DC39" s="358"/>
      <c r="DD39" s="358"/>
      <c r="DE39" s="358"/>
      <c r="DF39" s="358"/>
      <c r="DG39" s="358"/>
      <c r="DH39" s="358"/>
      <c r="DI39" s="358"/>
      <c r="DJ39" s="358"/>
      <c r="DK39" s="358"/>
      <c r="DL39" s="358"/>
      <c r="DM39" s="358"/>
      <c r="DN39" s="358"/>
      <c r="DO39" s="358"/>
      <c r="DP39" s="358"/>
      <c r="DQ39" s="358"/>
      <c r="DR39" s="358"/>
      <c r="DS39" s="358"/>
      <c r="DT39" s="358"/>
      <c r="DU39" s="358"/>
      <c r="DV39" s="358"/>
      <c r="DW39" s="358"/>
      <c r="DX39" s="358"/>
      <c r="DY39" s="358"/>
      <c r="DZ39" s="358"/>
      <c r="EA39" s="358"/>
      <c r="EB39" s="358"/>
      <c r="EC39" s="358"/>
      <c r="ED39" s="358"/>
      <c r="EE39" s="358"/>
      <c r="EF39" s="358"/>
      <c r="EG39" s="358"/>
      <c r="EH39" s="358"/>
      <c r="EI39" s="358"/>
      <c r="EJ39" s="358"/>
      <c r="EK39" s="358"/>
      <c r="EL39" s="358"/>
      <c r="EM39" s="358"/>
      <c r="EN39" s="358"/>
      <c r="EO39" s="358"/>
      <c r="EP39" s="358"/>
      <c r="EQ39" s="358"/>
      <c r="ER39" s="358"/>
      <c r="ES39" s="358"/>
      <c r="ET39" s="358"/>
      <c r="EU39" s="358"/>
      <c r="EV39" s="358"/>
      <c r="EW39" s="358"/>
      <c r="EX39" s="358"/>
      <c r="EY39" s="358"/>
      <c r="EZ39" s="358"/>
      <c r="FA39" s="358"/>
      <c r="FB39" s="358"/>
      <c r="FC39" s="358"/>
      <c r="FD39" s="358"/>
      <c r="FE39" s="358"/>
      <c r="FF39" s="358"/>
      <c r="FG39" s="358"/>
      <c r="FH39" s="358"/>
      <c r="FI39" s="358"/>
      <c r="FJ39" s="358"/>
      <c r="FK39" s="358"/>
      <c r="FL39" s="358"/>
      <c r="FM39" s="358"/>
      <c r="FN39" s="358"/>
      <c r="FO39" s="358"/>
      <c r="FP39" s="358"/>
      <c r="FQ39" s="358"/>
      <c r="FR39" s="358"/>
      <c r="FS39" s="358"/>
      <c r="FT39" s="358"/>
      <c r="FU39" s="358"/>
      <c r="FV39" s="358"/>
      <c r="FW39" s="358"/>
      <c r="FX39" s="358"/>
      <c r="FY39" s="358"/>
      <c r="FZ39" s="358"/>
      <c r="GA39" s="358"/>
      <c r="GB39" s="126"/>
      <c r="GC39" s="107"/>
      <c r="GD39" s="69"/>
    </row>
    <row r="40" spans="1:187" s="68" customFormat="1" ht="12" customHeight="1">
      <c r="A40" s="357" t="s">
        <v>164</v>
      </c>
      <c r="B40" s="357"/>
      <c r="C40" s="357"/>
      <c r="D40" s="357"/>
      <c r="E40" s="357"/>
      <c r="F40" s="357"/>
      <c r="G40" s="357"/>
      <c r="H40" s="357"/>
      <c r="I40" s="357"/>
      <c r="J40" s="357"/>
      <c r="K40" s="357"/>
      <c r="L40" s="357"/>
      <c r="M40" s="357"/>
      <c r="N40" s="357"/>
      <c r="O40" s="357"/>
      <c r="P40" s="357"/>
      <c r="Q40" s="357"/>
      <c r="R40" s="357"/>
      <c r="S40" s="357"/>
      <c r="T40" s="357"/>
      <c r="U40" s="357"/>
      <c r="V40" s="357"/>
      <c r="W40" s="357"/>
      <c r="X40" s="357"/>
      <c r="Y40" s="357"/>
      <c r="Z40" s="357"/>
      <c r="AA40" s="357"/>
      <c r="AB40" s="357"/>
      <c r="AC40" s="357"/>
      <c r="AD40" s="357"/>
      <c r="AE40" s="357"/>
      <c r="AF40" s="357"/>
      <c r="AG40" s="357"/>
      <c r="AH40" s="357"/>
      <c r="AI40" s="357"/>
      <c r="AJ40" s="357"/>
      <c r="AK40" s="357"/>
      <c r="AL40" s="357"/>
      <c r="AM40" s="357"/>
      <c r="AN40" s="357"/>
      <c r="AO40" s="357"/>
      <c r="AP40" s="357"/>
      <c r="AQ40" s="357"/>
      <c r="AR40" s="357"/>
      <c r="AS40" s="357"/>
      <c r="AT40" s="357"/>
      <c r="AU40" s="357"/>
      <c r="AV40" s="357"/>
      <c r="AW40" s="357"/>
      <c r="AX40" s="357"/>
      <c r="AY40" s="357"/>
      <c r="AZ40" s="357"/>
      <c r="BA40" s="357"/>
      <c r="BB40" s="357"/>
      <c r="BC40" s="357"/>
      <c r="BD40" s="357"/>
      <c r="BE40" s="357"/>
      <c r="BF40" s="357"/>
      <c r="BG40" s="357"/>
      <c r="BH40" s="357"/>
      <c r="BI40" s="357"/>
      <c r="BJ40" s="357"/>
      <c r="BK40" s="357"/>
      <c r="BL40" s="357"/>
      <c r="BM40" s="357"/>
      <c r="BN40" s="357"/>
      <c r="BO40" s="357"/>
      <c r="BP40" s="357"/>
      <c r="BQ40" s="357"/>
      <c r="BR40" s="357"/>
      <c r="BS40" s="357"/>
      <c r="BT40" s="357"/>
      <c r="BU40" s="357"/>
      <c r="BV40" s="357"/>
      <c r="BW40" s="357"/>
      <c r="BX40" s="357"/>
      <c r="BY40" s="357"/>
      <c r="BZ40" s="357"/>
      <c r="CA40" s="357"/>
      <c r="CB40" s="357"/>
      <c r="CC40" s="357"/>
      <c r="CD40" s="357"/>
      <c r="CE40" s="357"/>
      <c r="CF40" s="357"/>
      <c r="CG40" s="357"/>
      <c r="CH40" s="357"/>
      <c r="CI40" s="357"/>
      <c r="CJ40" s="357"/>
      <c r="CK40" s="357"/>
      <c r="CL40" s="357"/>
      <c r="CM40" s="357"/>
      <c r="CN40" s="357"/>
      <c r="CO40" s="357"/>
      <c r="CP40" s="357"/>
      <c r="CQ40" s="357"/>
      <c r="CR40" s="357"/>
      <c r="CS40" s="357"/>
      <c r="CT40" s="357"/>
      <c r="CU40" s="357"/>
      <c r="CV40" s="357"/>
      <c r="CW40" s="357"/>
      <c r="CX40" s="357"/>
      <c r="CY40" s="357"/>
      <c r="CZ40" s="357"/>
      <c r="DA40" s="357"/>
      <c r="DB40" s="357"/>
      <c r="DC40" s="357"/>
      <c r="DD40" s="357"/>
      <c r="DE40" s="357"/>
      <c r="DF40" s="357"/>
      <c r="DG40" s="357"/>
      <c r="DH40" s="357"/>
      <c r="DI40" s="357"/>
      <c r="DJ40" s="357"/>
      <c r="DK40" s="357"/>
      <c r="DL40" s="357"/>
      <c r="DM40" s="357"/>
      <c r="DN40" s="357"/>
      <c r="DO40" s="357"/>
      <c r="DP40" s="357"/>
      <c r="DQ40" s="357"/>
      <c r="DR40" s="357"/>
      <c r="DS40" s="357"/>
      <c r="DT40" s="357"/>
      <c r="DU40" s="357"/>
      <c r="DV40" s="357"/>
      <c r="DW40" s="357"/>
      <c r="DX40" s="357"/>
      <c r="DY40" s="357"/>
      <c r="DZ40" s="357"/>
      <c r="EA40" s="357"/>
      <c r="EB40" s="357"/>
      <c r="EC40" s="357"/>
      <c r="ED40" s="357"/>
      <c r="EE40" s="357"/>
      <c r="EF40" s="357"/>
      <c r="EG40" s="357"/>
      <c r="EH40" s="357"/>
      <c r="EI40" s="357"/>
      <c r="EJ40" s="357"/>
      <c r="EK40" s="357"/>
      <c r="EL40" s="357"/>
      <c r="EM40" s="357"/>
      <c r="EN40" s="357"/>
      <c r="EO40" s="357"/>
      <c r="EP40" s="357"/>
      <c r="EQ40" s="357"/>
      <c r="ER40" s="357"/>
      <c r="ES40" s="357"/>
      <c r="ET40" s="357"/>
      <c r="EU40" s="357"/>
      <c r="EV40" s="357"/>
      <c r="EW40" s="357"/>
      <c r="EX40" s="357"/>
      <c r="EY40" s="357"/>
      <c r="EZ40" s="357"/>
      <c r="FA40" s="357"/>
      <c r="FB40" s="357"/>
      <c r="FC40" s="357"/>
      <c r="FD40" s="357"/>
      <c r="FE40" s="357"/>
      <c r="FF40" s="357"/>
      <c r="FG40" s="357"/>
      <c r="FH40" s="357"/>
      <c r="FI40" s="357"/>
      <c r="FJ40" s="357"/>
      <c r="FK40" s="357"/>
      <c r="FL40" s="357"/>
      <c r="FM40" s="357"/>
      <c r="FN40" s="357"/>
      <c r="FO40" s="357"/>
      <c r="FP40" s="357"/>
      <c r="FQ40" s="357"/>
      <c r="FR40" s="357"/>
      <c r="FS40" s="357"/>
      <c r="FT40" s="357"/>
      <c r="FU40" s="357"/>
      <c r="FV40" s="357"/>
      <c r="FW40" s="357"/>
      <c r="FX40" s="357"/>
      <c r="FY40" s="357"/>
      <c r="FZ40" s="357"/>
      <c r="GA40" s="357"/>
      <c r="GB40" s="127"/>
      <c r="GC40" s="107"/>
      <c r="GD40" s="69"/>
      <c r="GE40" s="70"/>
    </row>
    <row r="41" spans="1:187" s="68" customFormat="1" ht="17.25" customHeight="1">
      <c r="A41" s="128"/>
      <c r="B41" s="128"/>
      <c r="C41" s="128"/>
      <c r="D41" s="128"/>
      <c r="E41" s="128"/>
      <c r="F41" s="128"/>
      <c r="G41" s="128"/>
      <c r="H41" s="128"/>
      <c r="I41" s="128"/>
      <c r="J41" s="128"/>
      <c r="K41" s="128"/>
      <c r="L41" s="128"/>
      <c r="M41" s="128"/>
      <c r="N41" s="128"/>
      <c r="O41" s="128"/>
      <c r="P41" s="128"/>
      <c r="Q41" s="128"/>
      <c r="R41" s="128"/>
      <c r="S41" s="128"/>
      <c r="T41" s="128"/>
      <c r="U41" s="128"/>
      <c r="V41" s="128"/>
      <c r="W41" s="107"/>
      <c r="X41" s="128"/>
      <c r="Y41" s="128"/>
      <c r="Z41" s="128"/>
      <c r="AA41" s="128"/>
      <c r="AB41" s="128"/>
      <c r="AC41" s="128"/>
      <c r="AD41" s="107"/>
      <c r="AE41" s="128"/>
      <c r="AF41" s="128"/>
      <c r="AG41" s="128"/>
      <c r="AH41" s="128"/>
      <c r="AI41" s="128"/>
      <c r="AJ41" s="128"/>
      <c r="AK41" s="128"/>
      <c r="AL41" s="128"/>
      <c r="AM41" s="128"/>
      <c r="AN41" s="128"/>
      <c r="AO41" s="128"/>
      <c r="AP41" s="128"/>
      <c r="AQ41" s="128"/>
      <c r="AR41" s="128"/>
      <c r="AS41" s="128"/>
      <c r="AT41" s="128"/>
      <c r="AU41" s="128"/>
      <c r="AV41" s="128"/>
      <c r="AW41" s="128"/>
      <c r="AX41" s="128"/>
      <c r="AY41" s="128"/>
      <c r="AZ41" s="128"/>
      <c r="BA41" s="128"/>
      <c r="BB41" s="128"/>
      <c r="BC41" s="128"/>
      <c r="BD41" s="128"/>
      <c r="BE41" s="128"/>
      <c r="BF41" s="128"/>
      <c r="BG41" s="128"/>
      <c r="BH41" s="128"/>
      <c r="BI41" s="128"/>
      <c r="BJ41" s="128"/>
      <c r="BK41" s="128"/>
      <c r="BL41" s="128"/>
      <c r="BM41" s="128"/>
      <c r="BN41" s="128"/>
      <c r="BO41" s="128"/>
      <c r="BP41" s="128"/>
      <c r="BQ41" s="128"/>
      <c r="BR41" s="128"/>
      <c r="BS41" s="128"/>
      <c r="BT41" s="128"/>
      <c r="BU41" s="108"/>
      <c r="BV41" s="108"/>
      <c r="BW41" s="108"/>
      <c r="BX41" s="109"/>
      <c r="BY41" s="108"/>
      <c r="BZ41" s="108"/>
      <c r="CA41" s="128"/>
      <c r="CB41" s="108"/>
      <c r="CC41" s="108"/>
      <c r="CD41" s="108"/>
      <c r="CE41" s="109"/>
      <c r="CF41" s="108"/>
      <c r="CG41" s="108"/>
      <c r="CH41" s="128"/>
      <c r="CI41" s="128"/>
      <c r="CJ41" s="128"/>
      <c r="CK41" s="128"/>
      <c r="CL41" s="128"/>
      <c r="CM41" s="128"/>
      <c r="CN41" s="128"/>
      <c r="CO41" s="128"/>
      <c r="CP41" s="227"/>
      <c r="CQ41" s="108"/>
      <c r="CR41" s="108"/>
      <c r="CS41" s="109"/>
      <c r="CT41" s="108"/>
      <c r="CU41" s="108"/>
      <c r="CV41" s="108"/>
      <c r="CW41" s="227"/>
      <c r="CX41" s="108"/>
      <c r="CY41" s="108"/>
      <c r="CZ41" s="109"/>
      <c r="DA41" s="108"/>
      <c r="DB41" s="108"/>
      <c r="DC41" s="128"/>
      <c r="DD41" s="108"/>
      <c r="DE41" s="108"/>
      <c r="DF41" s="108"/>
      <c r="DG41" s="109"/>
      <c r="DH41" s="108"/>
      <c r="DI41" s="108"/>
      <c r="DJ41" s="128"/>
      <c r="DK41" s="108"/>
      <c r="DL41" s="108"/>
      <c r="DM41" s="108"/>
      <c r="DN41" s="109"/>
      <c r="DO41" s="108"/>
      <c r="DP41" s="108"/>
      <c r="DQ41" s="128"/>
      <c r="DR41" s="108"/>
      <c r="DS41" s="108"/>
      <c r="DT41" s="108"/>
      <c r="DU41" s="109"/>
      <c r="DV41" s="108"/>
      <c r="DW41" s="108"/>
      <c r="DX41" s="128"/>
      <c r="DY41" s="108"/>
      <c r="DZ41" s="108"/>
      <c r="EA41" s="108"/>
      <c r="EB41" s="109"/>
      <c r="EC41" s="108"/>
      <c r="ED41" s="108"/>
      <c r="EE41" s="128"/>
      <c r="EF41" s="108"/>
      <c r="EG41" s="108"/>
      <c r="EH41" s="108"/>
      <c r="EI41" s="109"/>
      <c r="EJ41" s="108"/>
      <c r="EK41" s="108"/>
      <c r="EL41" s="128"/>
      <c r="EM41" s="108"/>
      <c r="EN41" s="108"/>
      <c r="EO41" s="108"/>
      <c r="EP41" s="109"/>
      <c r="EQ41" s="108"/>
      <c r="ER41" s="108"/>
      <c r="ES41" s="128"/>
      <c r="ET41" s="108"/>
      <c r="EU41" s="108"/>
      <c r="EV41" s="108"/>
      <c r="EW41" s="109"/>
      <c r="EX41" s="108"/>
      <c r="EY41" s="108"/>
      <c r="EZ41" s="128"/>
      <c r="FA41" s="108"/>
      <c r="FB41" s="108"/>
      <c r="FC41" s="108"/>
      <c r="FD41" s="109"/>
      <c r="FE41" s="108"/>
      <c r="FF41" s="108"/>
      <c r="FG41" s="128"/>
      <c r="FH41" s="108"/>
      <c r="FI41" s="108"/>
      <c r="FJ41" s="108"/>
      <c r="FK41" s="109"/>
      <c r="FL41" s="108"/>
      <c r="FM41" s="108"/>
      <c r="FN41" s="128"/>
      <c r="FO41" s="108"/>
      <c r="FP41" s="108"/>
      <c r="FQ41" s="108"/>
      <c r="FR41" s="109"/>
      <c r="FS41" s="108"/>
      <c r="FT41" s="108"/>
      <c r="FU41" s="128"/>
      <c r="FV41" s="108"/>
      <c r="FW41" s="108"/>
      <c r="FX41" s="108"/>
      <c r="FY41" s="109"/>
      <c r="FZ41" s="108"/>
      <c r="GA41" s="108"/>
      <c r="GB41" s="128"/>
      <c r="GC41" s="107"/>
      <c r="GD41" s="69"/>
      <c r="GE41" s="70"/>
    </row>
    <row r="42" spans="1:187" s="68" customFormat="1" ht="14.25" customHeight="1">
      <c r="A42" s="106"/>
      <c r="B42" s="106"/>
      <c r="C42" s="108"/>
      <c r="D42" s="108"/>
      <c r="E42" s="129" t="s">
        <v>85</v>
      </c>
      <c r="F42" s="106"/>
      <c r="G42" s="106"/>
      <c r="H42" s="106"/>
      <c r="I42" s="106"/>
      <c r="J42" s="108"/>
      <c r="K42" s="108"/>
      <c r="L42" s="129" t="s">
        <v>85</v>
      </c>
      <c r="M42" s="106"/>
      <c r="N42" s="106"/>
      <c r="O42" s="106"/>
      <c r="P42" s="106"/>
      <c r="Q42" s="108"/>
      <c r="R42" s="108"/>
      <c r="S42" s="129" t="s">
        <v>85</v>
      </c>
      <c r="T42" s="106"/>
      <c r="U42" s="106"/>
      <c r="V42" s="106"/>
      <c r="W42" s="188"/>
      <c r="X42" s="108"/>
      <c r="Y42" s="108"/>
      <c r="Z42" s="129" t="s">
        <v>85</v>
      </c>
      <c r="AA42" s="106"/>
      <c r="AB42" s="106"/>
      <c r="AC42" s="106"/>
      <c r="AD42" s="188"/>
      <c r="AE42" s="108"/>
      <c r="AF42" s="108"/>
      <c r="AG42" s="129" t="s">
        <v>85</v>
      </c>
      <c r="AH42" s="106"/>
      <c r="AI42" s="106"/>
      <c r="AJ42" s="106"/>
      <c r="AK42" s="106"/>
      <c r="AL42" s="108"/>
      <c r="AM42" s="108"/>
      <c r="AN42" s="129" t="s">
        <v>85</v>
      </c>
      <c r="AO42" s="106"/>
      <c r="AP42" s="106"/>
      <c r="AQ42" s="106"/>
      <c r="AR42" s="106"/>
      <c r="AS42" s="108"/>
      <c r="AT42" s="108"/>
      <c r="AU42" s="129" t="s">
        <v>85</v>
      </c>
      <c r="AV42" s="106"/>
      <c r="AW42" s="106"/>
      <c r="AX42" s="106"/>
      <c r="AY42" s="106"/>
      <c r="AZ42" s="108"/>
      <c r="BA42" s="108"/>
      <c r="BB42" s="129" t="s">
        <v>85</v>
      </c>
      <c r="BC42" s="106"/>
      <c r="BD42" s="106"/>
      <c r="BE42" s="106"/>
      <c r="BF42" s="106"/>
      <c r="BG42" s="108"/>
      <c r="BH42" s="108"/>
      <c r="BI42" s="129" t="s">
        <v>85</v>
      </c>
      <c r="BJ42" s="106"/>
      <c r="BK42" s="106"/>
      <c r="BL42" s="106"/>
      <c r="BM42" s="106"/>
      <c r="BN42" s="108"/>
      <c r="BO42" s="108"/>
      <c r="BP42" s="129" t="s">
        <v>85</v>
      </c>
      <c r="BQ42" s="106"/>
      <c r="BR42" s="106"/>
      <c r="BS42" s="106"/>
      <c r="BT42" s="106"/>
      <c r="BU42" s="108"/>
      <c r="BV42" s="108"/>
      <c r="BW42" s="129" t="s">
        <v>85</v>
      </c>
      <c r="BX42" s="109"/>
      <c r="BY42" s="108"/>
      <c r="BZ42" s="108"/>
      <c r="CA42" s="106"/>
      <c r="CB42" s="108"/>
      <c r="CC42" s="108"/>
      <c r="CD42" s="129" t="s">
        <v>85</v>
      </c>
      <c r="CE42" s="109"/>
      <c r="CF42" s="108"/>
      <c r="CG42" s="108"/>
      <c r="CH42" s="106"/>
      <c r="CI42" s="108"/>
      <c r="CJ42" s="108"/>
      <c r="CK42" s="129" t="s">
        <v>85</v>
      </c>
      <c r="CL42" s="106"/>
      <c r="CM42" s="106"/>
      <c r="CN42" s="106"/>
      <c r="CO42" s="106"/>
      <c r="CP42" s="108"/>
      <c r="CQ42" s="108"/>
      <c r="CR42" s="129" t="s">
        <v>85</v>
      </c>
      <c r="CS42" s="109"/>
      <c r="CT42" s="108"/>
      <c r="CU42" s="108"/>
      <c r="CV42" s="108"/>
      <c r="CW42" s="108"/>
      <c r="CX42" s="108"/>
      <c r="CY42" s="129" t="s">
        <v>85</v>
      </c>
      <c r="CZ42" s="109"/>
      <c r="DA42" s="108"/>
      <c r="DB42" s="108"/>
      <c r="DC42" s="106"/>
      <c r="DD42" s="108"/>
      <c r="DE42" s="108"/>
      <c r="DF42" s="129" t="s">
        <v>85</v>
      </c>
      <c r="DG42" s="109"/>
      <c r="DH42" s="108"/>
      <c r="DI42" s="108"/>
      <c r="DJ42" s="106"/>
      <c r="DK42" s="108"/>
      <c r="DL42" s="108"/>
      <c r="DM42" s="129" t="s">
        <v>85</v>
      </c>
      <c r="DN42" s="109"/>
      <c r="DO42" s="108"/>
      <c r="DP42" s="108"/>
      <c r="DQ42" s="188"/>
      <c r="DR42" s="108"/>
      <c r="DS42" s="108"/>
      <c r="DT42" s="129" t="s">
        <v>85</v>
      </c>
      <c r="DU42" s="109"/>
      <c r="DV42" s="108"/>
      <c r="DW42" s="108"/>
      <c r="DX42" s="106"/>
      <c r="DY42" s="108"/>
      <c r="DZ42" s="108"/>
      <c r="EA42" s="129" t="s">
        <v>85</v>
      </c>
      <c r="EB42" s="109"/>
      <c r="EC42" s="108"/>
      <c r="ED42" s="108"/>
      <c r="EE42" s="106"/>
      <c r="EF42" s="108"/>
      <c r="EG42" s="108"/>
      <c r="EH42" s="129" t="s">
        <v>85</v>
      </c>
      <c r="EI42" s="109"/>
      <c r="EJ42" s="108"/>
      <c r="EK42" s="108"/>
      <c r="EL42" s="106"/>
      <c r="EM42" s="108"/>
      <c r="EN42" s="108"/>
      <c r="EO42" s="129" t="s">
        <v>85</v>
      </c>
      <c r="EP42" s="109"/>
      <c r="EQ42" s="108"/>
      <c r="ER42" s="108"/>
      <c r="ES42" s="106"/>
      <c r="ET42" s="108"/>
      <c r="EU42" s="108"/>
      <c r="EV42" s="129" t="s">
        <v>85</v>
      </c>
      <c r="EW42" s="109"/>
      <c r="EX42" s="108"/>
      <c r="EY42" s="108"/>
      <c r="EZ42" s="188"/>
      <c r="FA42" s="108"/>
      <c r="FB42" s="108"/>
      <c r="FC42" s="129" t="s">
        <v>85</v>
      </c>
      <c r="FD42" s="109"/>
      <c r="FE42" s="108"/>
      <c r="FF42" s="108"/>
      <c r="FG42" s="106"/>
      <c r="FH42" s="108"/>
      <c r="FI42" s="108"/>
      <c r="FJ42" s="129" t="s">
        <v>85</v>
      </c>
      <c r="FK42" s="109"/>
      <c r="FL42" s="108"/>
      <c r="FM42" s="108"/>
      <c r="FN42" s="106"/>
      <c r="FO42" s="108"/>
      <c r="FP42" s="108"/>
      <c r="FQ42" s="129" t="s">
        <v>85</v>
      </c>
      <c r="FR42" s="109"/>
      <c r="FS42" s="108"/>
      <c r="FT42" s="108"/>
      <c r="FU42" s="106"/>
      <c r="FV42" s="108"/>
      <c r="FW42" s="108"/>
      <c r="FX42" s="129" t="s">
        <v>85</v>
      </c>
      <c r="FY42" s="109"/>
      <c r="FZ42" s="108"/>
      <c r="GA42" s="108"/>
      <c r="GB42" s="188"/>
      <c r="GC42" s="107"/>
      <c r="GD42" s="69"/>
      <c r="GE42" s="70"/>
    </row>
    <row r="43" spans="1:187" s="68" customFormat="1" ht="12">
      <c r="A43" s="106"/>
      <c r="B43" s="106"/>
      <c r="C43" s="108"/>
      <c r="D43" s="108"/>
      <c r="E43" s="108"/>
      <c r="F43" s="106"/>
      <c r="G43" s="106"/>
      <c r="H43" s="106"/>
      <c r="I43" s="106"/>
      <c r="J43" s="108"/>
      <c r="K43" s="108"/>
      <c r="L43" s="108"/>
      <c r="M43" s="106"/>
      <c r="N43" s="106"/>
      <c r="O43" s="106"/>
      <c r="P43" s="106"/>
      <c r="Q43" s="108"/>
      <c r="R43" s="108"/>
      <c r="S43" s="108"/>
      <c r="T43" s="106"/>
      <c r="U43" s="106"/>
      <c r="V43" s="106"/>
      <c r="W43" s="188"/>
      <c r="X43" s="108"/>
      <c r="Y43" s="108"/>
      <c r="Z43" s="108"/>
      <c r="AA43" s="106"/>
      <c r="AB43" s="106"/>
      <c r="AC43" s="106"/>
      <c r="AD43" s="188"/>
      <c r="AE43" s="108"/>
      <c r="AF43" s="108"/>
      <c r="AG43" s="108"/>
      <c r="AH43" s="106"/>
      <c r="AI43" s="106"/>
      <c r="AJ43" s="106"/>
      <c r="AK43" s="106"/>
      <c r="AL43" s="108"/>
      <c r="AM43" s="108"/>
      <c r="AN43" s="108"/>
      <c r="AO43" s="106"/>
      <c r="AP43" s="106"/>
      <c r="AQ43" s="106"/>
      <c r="AR43" s="106"/>
      <c r="AS43" s="108"/>
      <c r="AT43" s="108"/>
      <c r="AU43" s="108"/>
      <c r="AV43" s="106"/>
      <c r="AW43" s="106"/>
      <c r="AX43" s="106"/>
      <c r="AY43" s="106"/>
      <c r="AZ43" s="108"/>
      <c r="BA43" s="108"/>
      <c r="BB43" s="108"/>
      <c r="BC43" s="106"/>
      <c r="BD43" s="106"/>
      <c r="BE43" s="106"/>
      <c r="BF43" s="106"/>
      <c r="BG43" s="108"/>
      <c r="BH43" s="108"/>
      <c r="BI43" s="108"/>
      <c r="BJ43" s="106"/>
      <c r="BK43" s="106"/>
      <c r="BL43" s="106"/>
      <c r="BM43" s="106"/>
      <c r="BN43" s="108"/>
      <c r="BO43" s="108"/>
      <c r="BP43" s="108"/>
      <c r="BQ43" s="106"/>
      <c r="BR43" s="106"/>
      <c r="BS43" s="106"/>
      <c r="BT43" s="106"/>
      <c r="BU43" s="108"/>
      <c r="BV43" s="108"/>
      <c r="BW43" s="108"/>
      <c r="BX43" s="109"/>
      <c r="BY43" s="108"/>
      <c r="BZ43" s="108"/>
      <c r="CA43" s="106"/>
      <c r="CB43" s="108"/>
      <c r="CC43" s="108"/>
      <c r="CD43" s="108"/>
      <c r="CE43" s="109"/>
      <c r="CF43" s="108"/>
      <c r="CG43" s="108"/>
      <c r="CH43" s="106"/>
      <c r="CI43" s="108"/>
      <c r="CJ43" s="108"/>
      <c r="CK43" s="108"/>
      <c r="CL43" s="106"/>
      <c r="CM43" s="106"/>
      <c r="CN43" s="106"/>
      <c r="CO43" s="106"/>
      <c r="CP43" s="108"/>
      <c r="CQ43" s="108"/>
      <c r="CR43" s="108"/>
      <c r="CS43" s="109"/>
      <c r="CT43" s="108"/>
      <c r="CU43" s="108"/>
      <c r="CV43" s="108"/>
      <c r="CW43" s="108"/>
      <c r="CX43" s="108"/>
      <c r="CY43" s="108"/>
      <c r="CZ43" s="109"/>
      <c r="DA43" s="108"/>
      <c r="DB43" s="108"/>
      <c r="DC43" s="106"/>
      <c r="DD43" s="108"/>
      <c r="DE43" s="108"/>
      <c r="DF43" s="108"/>
      <c r="DG43" s="109"/>
      <c r="DH43" s="108"/>
      <c r="DI43" s="108"/>
      <c r="DJ43" s="106"/>
      <c r="DK43" s="108"/>
      <c r="DL43" s="108"/>
      <c r="DM43" s="108"/>
      <c r="DN43" s="109"/>
      <c r="DO43" s="108"/>
      <c r="DP43" s="108"/>
      <c r="DQ43" s="188"/>
      <c r="DR43" s="108"/>
      <c r="DS43" s="108"/>
      <c r="DT43" s="108"/>
      <c r="DU43" s="109"/>
      <c r="DV43" s="108"/>
      <c r="DW43" s="108"/>
      <c r="DX43" s="106"/>
      <c r="DY43" s="108"/>
      <c r="DZ43" s="108"/>
      <c r="EA43" s="108"/>
      <c r="EB43" s="109"/>
      <c r="EC43" s="108"/>
      <c r="ED43" s="108"/>
      <c r="EE43" s="106"/>
      <c r="EF43" s="108"/>
      <c r="EG43" s="108"/>
      <c r="EH43" s="108"/>
      <c r="EI43" s="109"/>
      <c r="EJ43" s="108"/>
      <c r="EK43" s="108"/>
      <c r="EL43" s="106"/>
      <c r="EM43" s="108"/>
      <c r="EN43" s="108"/>
      <c r="EO43" s="108"/>
      <c r="EP43" s="109"/>
      <c r="EQ43" s="108"/>
      <c r="ER43" s="108"/>
      <c r="ES43" s="106"/>
      <c r="ET43" s="108"/>
      <c r="EU43" s="108"/>
      <c r="EV43" s="108"/>
      <c r="EW43" s="109"/>
      <c r="EX43" s="108"/>
      <c r="EY43" s="108"/>
      <c r="EZ43" s="188"/>
      <c r="FA43" s="108"/>
      <c r="FB43" s="108"/>
      <c r="FC43" s="108"/>
      <c r="FD43" s="109"/>
      <c r="FE43" s="108"/>
      <c r="FF43" s="108"/>
      <c r="FG43" s="106"/>
      <c r="FH43" s="108"/>
      <c r="FI43" s="108"/>
      <c r="FJ43" s="108"/>
      <c r="FK43" s="109"/>
      <c r="FL43" s="108"/>
      <c r="FM43" s="108"/>
      <c r="FN43" s="106"/>
      <c r="FO43" s="108"/>
      <c r="FP43" s="108"/>
      <c r="FQ43" s="108"/>
      <c r="FR43" s="109"/>
      <c r="FS43" s="108"/>
      <c r="FT43" s="108"/>
      <c r="FU43" s="106"/>
      <c r="FV43" s="108"/>
      <c r="FW43" s="108"/>
      <c r="FX43" s="108"/>
      <c r="FY43" s="109"/>
      <c r="FZ43" s="108"/>
      <c r="GA43" s="108"/>
      <c r="GB43" s="188"/>
      <c r="GC43" s="107"/>
      <c r="GD43" s="69"/>
      <c r="GE43" s="70"/>
    </row>
    <row r="44" spans="1:187" s="243" customFormat="1" ht="12">
      <c r="A44" s="237" t="s">
        <v>122</v>
      </c>
      <c r="B44" s="237"/>
      <c r="C44" s="247">
        <v>36324</v>
      </c>
      <c r="D44" s="115"/>
      <c r="E44" s="245">
        <v>0.13</v>
      </c>
      <c r="F44" s="237"/>
      <c r="G44" s="237"/>
      <c r="H44" s="237"/>
      <c r="I44" s="237"/>
      <c r="J44" s="247">
        <v>242224</v>
      </c>
      <c r="K44" s="115"/>
      <c r="L44" s="245">
        <v>0.91</v>
      </c>
      <c r="M44" s="237"/>
      <c r="N44" s="237"/>
      <c r="O44" s="237"/>
      <c r="P44" s="237"/>
      <c r="Q44" s="247">
        <v>61723</v>
      </c>
      <c r="R44" s="115"/>
      <c r="S44" s="245">
        <v>0.23</v>
      </c>
      <c r="T44" s="237"/>
      <c r="U44" s="237"/>
      <c r="V44" s="237"/>
      <c r="W44" s="239"/>
      <c r="X44" s="247">
        <v>58794</v>
      </c>
      <c r="Y44" s="115"/>
      <c r="Z44" s="245">
        <v>0.22</v>
      </c>
      <c r="AA44" s="237"/>
      <c r="AB44" s="237"/>
      <c r="AC44" s="237"/>
      <c r="AD44" s="239"/>
      <c r="AE44" s="247">
        <v>85111</v>
      </c>
      <c r="AF44" s="115"/>
      <c r="AG44" s="245">
        <v>0.32</v>
      </c>
      <c r="AH44" s="237"/>
      <c r="AI44" s="237"/>
      <c r="AJ44" s="237"/>
      <c r="AK44" s="237"/>
      <c r="AL44" s="247">
        <v>36596</v>
      </c>
      <c r="AM44" s="115"/>
      <c r="AN44" s="245">
        <v>0.14000000000000001</v>
      </c>
      <c r="AO44" s="237"/>
      <c r="AP44" s="237"/>
      <c r="AQ44" s="237"/>
      <c r="AR44" s="237"/>
      <c r="AS44" s="247">
        <v>1025659</v>
      </c>
      <c r="AT44" s="115"/>
      <c r="AU44" s="245">
        <v>4.01</v>
      </c>
      <c r="AV44" s="237"/>
      <c r="AW44" s="237"/>
      <c r="AX44" s="237"/>
      <c r="AY44" s="237"/>
      <c r="AZ44" s="247">
        <v>46137</v>
      </c>
      <c r="BA44" s="115"/>
      <c r="BB44" s="245">
        <v>0.17</v>
      </c>
      <c r="BC44" s="237"/>
      <c r="BD44" s="237"/>
      <c r="BE44" s="237"/>
      <c r="BF44" s="237"/>
      <c r="BG44" s="247">
        <v>21616</v>
      </c>
      <c r="BH44" s="115"/>
      <c r="BI44" s="245">
        <v>0.08</v>
      </c>
      <c r="BJ44" s="237"/>
      <c r="BK44" s="237"/>
      <c r="BL44" s="237"/>
      <c r="BM44" s="237"/>
      <c r="BN44" s="247">
        <v>45022</v>
      </c>
      <c r="BO44" s="115"/>
      <c r="BP44" s="245">
        <v>0.18</v>
      </c>
      <c r="BQ44" s="237"/>
      <c r="BR44" s="237"/>
      <c r="BS44" s="237"/>
      <c r="BT44" s="237"/>
      <c r="BU44" s="247">
        <v>912884</v>
      </c>
      <c r="BV44" s="115"/>
      <c r="BW44" s="245">
        <v>3.73</v>
      </c>
      <c r="BX44" s="139"/>
      <c r="BY44" s="116"/>
      <c r="BZ44" s="116"/>
      <c r="CA44" s="237"/>
      <c r="CB44" s="247">
        <v>284477</v>
      </c>
      <c r="CC44" s="115"/>
      <c r="CD44" s="245">
        <v>1.17</v>
      </c>
      <c r="CE44" s="139"/>
      <c r="CF44" s="116"/>
      <c r="CG44" s="116"/>
      <c r="CH44" s="237"/>
      <c r="CI44" s="247">
        <v>86390</v>
      </c>
      <c r="CJ44" s="115"/>
      <c r="CK44" s="245">
        <v>0.35</v>
      </c>
      <c r="CL44" s="237"/>
      <c r="CM44" s="237"/>
      <c r="CN44" s="237"/>
      <c r="CO44" s="237"/>
      <c r="CP44" s="247">
        <v>69115</v>
      </c>
      <c r="CQ44" s="115"/>
      <c r="CR44" s="245">
        <v>0.28000000000000003</v>
      </c>
      <c r="CS44" s="139"/>
      <c r="CT44" s="238"/>
      <c r="CU44" s="116"/>
      <c r="CV44" s="116"/>
      <c r="CW44" s="247">
        <v>87686</v>
      </c>
      <c r="CX44" s="115"/>
      <c r="CY44" s="245">
        <v>0.36</v>
      </c>
      <c r="CZ44" s="139"/>
      <c r="DA44" s="238"/>
      <c r="DB44" s="116"/>
      <c r="DC44" s="237"/>
      <c r="DD44" s="247">
        <v>41286</v>
      </c>
      <c r="DE44" s="115"/>
      <c r="DF44" s="245">
        <v>0.17</v>
      </c>
      <c r="DG44" s="139"/>
      <c r="DH44" s="116"/>
      <c r="DI44" s="116"/>
      <c r="DJ44" s="237"/>
      <c r="DK44" s="247">
        <v>234327</v>
      </c>
      <c r="DL44" s="115"/>
      <c r="DM44" s="245">
        <v>0.95</v>
      </c>
      <c r="DN44" s="139"/>
      <c r="DO44" s="116"/>
      <c r="DP44" s="116"/>
      <c r="DQ44" s="239"/>
      <c r="DR44" s="247">
        <v>68804</v>
      </c>
      <c r="DS44" s="115"/>
      <c r="DT44" s="245">
        <v>0.28000000000000003</v>
      </c>
      <c r="DU44" s="139"/>
      <c r="DV44" s="116"/>
      <c r="DW44" s="116"/>
      <c r="DX44" s="237"/>
      <c r="DY44" s="247">
        <v>26610</v>
      </c>
      <c r="DZ44" s="115"/>
      <c r="EA44" s="245">
        <v>0.11</v>
      </c>
      <c r="EB44" s="139"/>
      <c r="EC44" s="116"/>
      <c r="ED44" s="116"/>
      <c r="EE44" s="237"/>
      <c r="EF44" s="247">
        <v>74287</v>
      </c>
      <c r="EG44" s="115"/>
      <c r="EH44" s="245">
        <v>0.3</v>
      </c>
      <c r="EI44" s="139"/>
      <c r="EJ44" s="116"/>
      <c r="EK44" s="116"/>
      <c r="EL44" s="237"/>
      <c r="EM44" s="247">
        <v>64626</v>
      </c>
      <c r="EN44" s="115"/>
      <c r="EO44" s="245">
        <v>0.26</v>
      </c>
      <c r="EP44" s="139"/>
      <c r="EQ44" s="116"/>
      <c r="ER44" s="116"/>
      <c r="ES44" s="237"/>
      <c r="ET44" s="247">
        <v>218125</v>
      </c>
      <c r="EU44" s="115"/>
      <c r="EV44" s="245">
        <v>0.9</v>
      </c>
      <c r="EW44" s="139"/>
      <c r="EX44" s="116"/>
      <c r="EY44" s="116"/>
      <c r="EZ44" s="239"/>
      <c r="FA44" s="247">
        <v>88111</v>
      </c>
      <c r="FB44" s="115"/>
      <c r="FC44" s="245">
        <v>0.36</v>
      </c>
      <c r="FD44" s="139"/>
      <c r="FE44" s="116"/>
      <c r="FF44" s="116"/>
      <c r="FG44" s="237"/>
      <c r="FH44" s="247">
        <v>45884</v>
      </c>
      <c r="FI44" s="115"/>
      <c r="FJ44" s="245">
        <v>0.19</v>
      </c>
      <c r="FK44" s="139"/>
      <c r="FL44" s="116"/>
      <c r="FM44" s="116"/>
      <c r="FN44" s="237"/>
      <c r="FO44" s="247">
        <v>53500</v>
      </c>
      <c r="FP44" s="115"/>
      <c r="FQ44" s="245">
        <v>0.22</v>
      </c>
      <c r="FR44" s="139"/>
      <c r="FS44" s="116"/>
      <c r="FT44" s="116"/>
      <c r="FU44" s="237"/>
      <c r="FV44" s="247">
        <v>30630</v>
      </c>
      <c r="FW44" s="115"/>
      <c r="FX44" s="245">
        <v>0.13</v>
      </c>
      <c r="FY44" s="139"/>
      <c r="FZ44" s="116"/>
      <c r="GA44" s="116"/>
      <c r="GB44" s="239"/>
      <c r="GC44" s="240"/>
      <c r="GD44" s="241"/>
      <c r="GE44" s="242"/>
    </row>
    <row r="45" spans="1:187" s="68" customFormat="1" ht="12">
      <c r="A45" s="106" t="s">
        <v>165</v>
      </c>
      <c r="B45" s="106"/>
      <c r="C45" s="108"/>
      <c r="D45" s="108"/>
      <c r="E45" s="108"/>
      <c r="F45" s="106"/>
      <c r="G45" s="106"/>
      <c r="H45" s="106"/>
      <c r="I45" s="106"/>
      <c r="J45" s="108"/>
      <c r="K45" s="108"/>
      <c r="L45" s="108"/>
      <c r="M45" s="106"/>
      <c r="N45" s="106"/>
      <c r="O45" s="106"/>
      <c r="P45" s="106"/>
      <c r="Q45" s="108"/>
      <c r="R45" s="108"/>
      <c r="S45" s="108"/>
      <c r="T45" s="106"/>
      <c r="U45" s="106"/>
      <c r="V45" s="106"/>
      <c r="W45" s="188"/>
      <c r="X45" s="108"/>
      <c r="Y45" s="108"/>
      <c r="Z45" s="108"/>
      <c r="AA45" s="106"/>
      <c r="AB45" s="106"/>
      <c r="AC45" s="106"/>
      <c r="AD45" s="188"/>
      <c r="AE45" s="108"/>
      <c r="AF45" s="108"/>
      <c r="AG45" s="108"/>
      <c r="AH45" s="106"/>
      <c r="AI45" s="106"/>
      <c r="AJ45" s="106"/>
      <c r="AK45" s="106"/>
      <c r="AL45" s="108"/>
      <c r="AM45" s="108"/>
      <c r="AN45" s="108"/>
      <c r="AO45" s="106"/>
      <c r="AP45" s="106"/>
      <c r="AQ45" s="106"/>
      <c r="AR45" s="106"/>
      <c r="AS45" s="108"/>
      <c r="AT45" s="108"/>
      <c r="AU45" s="108"/>
      <c r="AV45" s="106"/>
      <c r="AW45" s="106"/>
      <c r="AX45" s="106"/>
      <c r="AY45" s="106"/>
      <c r="AZ45" s="108"/>
      <c r="BA45" s="108"/>
      <c r="BB45" s="108"/>
      <c r="BC45" s="106"/>
      <c r="BD45" s="106"/>
      <c r="BE45" s="106"/>
      <c r="BF45" s="106"/>
      <c r="BG45" s="108"/>
      <c r="BH45" s="108"/>
      <c r="BI45" s="108"/>
      <c r="BJ45" s="106"/>
      <c r="BK45" s="106"/>
      <c r="BL45" s="106"/>
      <c r="BM45" s="106"/>
      <c r="BN45" s="108"/>
      <c r="BO45" s="108"/>
      <c r="BP45" s="108"/>
      <c r="BQ45" s="106"/>
      <c r="BR45" s="106"/>
      <c r="BS45" s="106"/>
      <c r="BT45" s="106"/>
      <c r="BU45" s="108"/>
      <c r="BV45" s="108"/>
      <c r="BW45" s="108"/>
      <c r="BX45" s="109"/>
      <c r="BY45" s="108"/>
      <c r="BZ45" s="108"/>
      <c r="CA45" s="106"/>
      <c r="CB45" s="108"/>
      <c r="CC45" s="108"/>
      <c r="CD45" s="108"/>
      <c r="CE45" s="109"/>
      <c r="CF45" s="108"/>
      <c r="CG45" s="108"/>
      <c r="CH45" s="106"/>
      <c r="CI45" s="108"/>
      <c r="CJ45" s="108"/>
      <c r="CK45" s="108"/>
      <c r="CL45" s="106"/>
      <c r="CM45" s="106"/>
      <c r="CN45" s="106"/>
      <c r="CO45" s="106"/>
      <c r="CP45" s="108"/>
      <c r="CQ45" s="108"/>
      <c r="CR45" s="108"/>
      <c r="CS45" s="109"/>
      <c r="CT45" s="108"/>
      <c r="CU45" s="108"/>
      <c r="CV45" s="108"/>
      <c r="CW45" s="108"/>
      <c r="CX45" s="108"/>
      <c r="CY45" s="108"/>
      <c r="CZ45" s="109"/>
      <c r="DA45" s="108"/>
      <c r="DB45" s="108"/>
      <c r="DC45" s="106"/>
      <c r="DD45" s="108"/>
      <c r="DE45" s="108"/>
      <c r="DF45" s="108"/>
      <c r="DG45" s="109"/>
      <c r="DH45" s="108"/>
      <c r="DI45" s="108"/>
      <c r="DJ45" s="106"/>
      <c r="DK45" s="108"/>
      <c r="DL45" s="108"/>
      <c r="DM45" s="108"/>
      <c r="DN45" s="109"/>
      <c r="DO45" s="108"/>
      <c r="DP45" s="108"/>
      <c r="DQ45" s="188"/>
      <c r="DR45" s="108"/>
      <c r="DS45" s="108"/>
      <c r="DT45" s="108"/>
      <c r="DU45" s="109"/>
      <c r="DV45" s="108"/>
      <c r="DW45" s="108"/>
      <c r="DX45" s="106"/>
      <c r="DY45" s="108"/>
      <c r="DZ45" s="108"/>
      <c r="EA45" s="108"/>
      <c r="EB45" s="109"/>
      <c r="EC45" s="108"/>
      <c r="ED45" s="108"/>
      <c r="EE45" s="106"/>
      <c r="EF45" s="108"/>
      <c r="EG45" s="108"/>
      <c r="EH45" s="108"/>
      <c r="EI45" s="109"/>
      <c r="EJ45" s="108"/>
      <c r="EK45" s="108"/>
      <c r="EL45" s="106"/>
      <c r="EM45" s="108"/>
      <c r="EN45" s="108"/>
      <c r="EO45" s="108"/>
      <c r="EP45" s="109"/>
      <c r="EQ45" s="108"/>
      <c r="ER45" s="108"/>
      <c r="ES45" s="106"/>
      <c r="ET45" s="108"/>
      <c r="EU45" s="108"/>
      <c r="EV45" s="108"/>
      <c r="EW45" s="109"/>
      <c r="EX45" s="108"/>
      <c r="EY45" s="108"/>
      <c r="EZ45" s="188"/>
      <c r="FA45" s="108"/>
      <c r="FB45" s="108"/>
      <c r="FC45" s="108"/>
      <c r="FD45" s="109"/>
      <c r="FE45" s="108"/>
      <c r="FF45" s="108"/>
      <c r="FG45" s="106"/>
      <c r="FH45" s="108"/>
      <c r="FI45" s="108"/>
      <c r="FJ45" s="108"/>
      <c r="FK45" s="109"/>
      <c r="FL45" s="108"/>
      <c r="FM45" s="108"/>
      <c r="FN45" s="106"/>
      <c r="FO45" s="108"/>
      <c r="FP45" s="108"/>
      <c r="FQ45" s="108"/>
      <c r="FR45" s="109"/>
      <c r="FS45" s="108"/>
      <c r="FT45" s="108"/>
      <c r="FU45" s="106"/>
      <c r="FV45" s="108"/>
      <c r="FW45" s="108"/>
      <c r="FX45" s="108"/>
      <c r="FY45" s="109"/>
      <c r="FZ45" s="108"/>
      <c r="GA45" s="108"/>
      <c r="GB45" s="188"/>
      <c r="GC45" s="107"/>
      <c r="GD45" s="69"/>
      <c r="GE45" s="70"/>
    </row>
    <row r="46" spans="1:187" s="68" customFormat="1" ht="12">
      <c r="A46" s="131" t="s">
        <v>97</v>
      </c>
      <c r="B46" s="131"/>
      <c r="C46" s="108">
        <v>93353</v>
      </c>
      <c r="D46" s="108"/>
      <c r="E46" s="130">
        <v>0.35</v>
      </c>
      <c r="F46" s="131"/>
      <c r="G46" s="131"/>
      <c r="H46" s="131"/>
      <c r="I46" s="131"/>
      <c r="J46" s="108">
        <v>369986</v>
      </c>
      <c r="K46" s="108"/>
      <c r="L46" s="130">
        <v>1.38</v>
      </c>
      <c r="M46" s="131"/>
      <c r="N46" s="131"/>
      <c r="O46" s="131"/>
      <c r="P46" s="131"/>
      <c r="Q46" s="108">
        <v>94776</v>
      </c>
      <c r="R46" s="108"/>
      <c r="S46" s="130">
        <v>0.35</v>
      </c>
      <c r="T46" s="131"/>
      <c r="U46" s="131"/>
      <c r="V46" s="131"/>
      <c r="W46" s="189"/>
      <c r="X46" s="108">
        <v>94065</v>
      </c>
      <c r="Y46" s="108"/>
      <c r="Z46" s="130">
        <v>0.35</v>
      </c>
      <c r="AA46" s="131"/>
      <c r="AB46" s="131"/>
      <c r="AC46" s="131"/>
      <c r="AD46" s="189"/>
      <c r="AE46" s="108">
        <v>93396</v>
      </c>
      <c r="AF46" s="108"/>
      <c r="AG46" s="130">
        <v>0.35</v>
      </c>
      <c r="AH46" s="131"/>
      <c r="AI46" s="131"/>
      <c r="AJ46" s="131"/>
      <c r="AK46" s="131"/>
      <c r="AL46" s="108">
        <v>87749</v>
      </c>
      <c r="AM46" s="108"/>
      <c r="AN46" s="130">
        <v>0.33</v>
      </c>
      <c r="AO46" s="131"/>
      <c r="AP46" s="131"/>
      <c r="AQ46" s="131"/>
      <c r="AR46" s="131"/>
      <c r="AS46" s="108">
        <v>281398</v>
      </c>
      <c r="AT46" s="108"/>
      <c r="AU46" s="130">
        <v>1.1000000000000001</v>
      </c>
      <c r="AV46" s="131"/>
      <c r="AW46" s="131"/>
      <c r="AX46" s="131"/>
      <c r="AY46" s="131"/>
      <c r="AZ46" s="108">
        <v>85882</v>
      </c>
      <c r="BA46" s="108"/>
      <c r="BB46" s="130">
        <v>0.32</v>
      </c>
      <c r="BC46" s="131"/>
      <c r="BD46" s="131"/>
      <c r="BE46" s="131"/>
      <c r="BF46" s="131"/>
      <c r="BG46" s="108">
        <v>80110</v>
      </c>
      <c r="BH46" s="108"/>
      <c r="BI46" s="130">
        <v>0.3</v>
      </c>
      <c r="BJ46" s="131"/>
      <c r="BK46" s="131"/>
      <c r="BL46" s="131"/>
      <c r="BM46" s="131"/>
      <c r="BN46" s="108">
        <v>58663</v>
      </c>
      <c r="BO46" s="108"/>
      <c r="BP46" s="130">
        <v>0.24</v>
      </c>
      <c r="BQ46" s="131"/>
      <c r="BR46" s="131"/>
      <c r="BS46" s="131"/>
      <c r="BT46" s="131"/>
      <c r="BU46" s="108">
        <v>56743</v>
      </c>
      <c r="BV46" s="108"/>
      <c r="BW46" s="130">
        <v>0.23</v>
      </c>
      <c r="BX46" s="109"/>
      <c r="BY46" s="108"/>
      <c r="BZ46" s="108"/>
      <c r="CA46" s="131"/>
      <c r="CB46" s="108">
        <v>187439</v>
      </c>
      <c r="CC46" s="108"/>
      <c r="CD46" s="121">
        <v>0.77</v>
      </c>
      <c r="CE46" s="109"/>
      <c r="CF46" s="108"/>
      <c r="CG46" s="108"/>
      <c r="CH46" s="131"/>
      <c r="CI46" s="108">
        <v>47631</v>
      </c>
      <c r="CJ46" s="108"/>
      <c r="CK46" s="130">
        <v>0.2</v>
      </c>
      <c r="CL46" s="131"/>
      <c r="CM46" s="131"/>
      <c r="CN46" s="131"/>
      <c r="CO46" s="131"/>
      <c r="CP46" s="108">
        <v>45596</v>
      </c>
      <c r="CQ46" s="108"/>
      <c r="CR46" s="130">
        <v>0.19</v>
      </c>
      <c r="CS46" s="109"/>
      <c r="CT46" s="121"/>
      <c r="CU46" s="108"/>
      <c r="CV46" s="108"/>
      <c r="CW46" s="108">
        <v>46524</v>
      </c>
      <c r="CX46" s="108"/>
      <c r="CY46" s="130">
        <v>0.19</v>
      </c>
      <c r="CZ46" s="109"/>
      <c r="DA46" s="121"/>
      <c r="DB46" s="108"/>
      <c r="DC46" s="131"/>
      <c r="DD46" s="108">
        <v>47688</v>
      </c>
      <c r="DE46" s="108"/>
      <c r="DF46" s="130">
        <v>0.19</v>
      </c>
      <c r="DG46" s="109"/>
      <c r="DH46" s="108"/>
      <c r="DI46" s="108"/>
      <c r="DJ46" s="131"/>
      <c r="DK46" s="108">
        <v>189241</v>
      </c>
      <c r="DL46" s="108"/>
      <c r="DM46" s="121">
        <v>0.77</v>
      </c>
      <c r="DN46" s="109"/>
      <c r="DO46" s="108"/>
      <c r="DP46" s="108"/>
      <c r="DQ46" s="189"/>
      <c r="DR46" s="108">
        <v>51195</v>
      </c>
      <c r="DS46" s="108"/>
      <c r="DT46" s="130">
        <v>0.21</v>
      </c>
      <c r="DU46" s="109"/>
      <c r="DV46" s="108"/>
      <c r="DW46" s="108"/>
      <c r="DX46" s="131"/>
      <c r="DY46" s="108">
        <v>50386</v>
      </c>
      <c r="DZ46" s="108"/>
      <c r="EA46" s="130">
        <v>0.2</v>
      </c>
      <c r="EB46" s="109"/>
      <c r="EC46" s="108"/>
      <c r="ED46" s="108"/>
      <c r="EE46" s="131"/>
      <c r="EF46" s="108">
        <v>43570</v>
      </c>
      <c r="EG46" s="108"/>
      <c r="EH46" s="130">
        <v>0.17</v>
      </c>
      <c r="EI46" s="109"/>
      <c r="EJ46" s="108"/>
      <c r="EK46" s="108"/>
      <c r="EL46" s="131"/>
      <c r="EM46" s="108">
        <v>44090</v>
      </c>
      <c r="EN46" s="108"/>
      <c r="EO46" s="130">
        <v>0.18</v>
      </c>
      <c r="EP46" s="109"/>
      <c r="EQ46" s="108"/>
      <c r="ER46" s="108"/>
      <c r="ES46" s="131"/>
      <c r="ET46" s="108">
        <v>150940</v>
      </c>
      <c r="EU46" s="108"/>
      <c r="EV46" s="121">
        <v>0.63</v>
      </c>
      <c r="EW46" s="109"/>
      <c r="EX46" s="108"/>
      <c r="EY46" s="108"/>
      <c r="EZ46" s="189"/>
      <c r="FA46" s="108">
        <v>44840</v>
      </c>
      <c r="FB46" s="108"/>
      <c r="FC46" s="130">
        <v>0.18</v>
      </c>
      <c r="FD46" s="109"/>
      <c r="FE46" s="108"/>
      <c r="FF46" s="108"/>
      <c r="FG46" s="131"/>
      <c r="FH46" s="108">
        <v>41826</v>
      </c>
      <c r="FI46" s="108"/>
      <c r="FJ46" s="130">
        <v>0.17</v>
      </c>
      <c r="FK46" s="109"/>
      <c r="FL46" s="108"/>
      <c r="FM46" s="108"/>
      <c r="FN46" s="131"/>
      <c r="FO46" s="108">
        <v>25467</v>
      </c>
      <c r="FP46" s="108"/>
      <c r="FQ46" s="130">
        <v>0.11</v>
      </c>
      <c r="FR46" s="109"/>
      <c r="FS46" s="108"/>
      <c r="FT46" s="108"/>
      <c r="FU46" s="131"/>
      <c r="FV46" s="108">
        <v>38807</v>
      </c>
      <c r="FW46" s="108"/>
      <c r="FX46" s="130">
        <v>0.16</v>
      </c>
      <c r="FY46" s="109"/>
      <c r="FZ46" s="108"/>
      <c r="GA46" s="108"/>
      <c r="GB46" s="189"/>
      <c r="GC46" s="107"/>
      <c r="GD46" s="69"/>
      <c r="GE46" s="70"/>
    </row>
    <row r="47" spans="1:187" s="68" customFormat="1" ht="12">
      <c r="A47" s="131" t="s">
        <v>86</v>
      </c>
      <c r="B47" s="131"/>
      <c r="C47" s="108">
        <v>6555</v>
      </c>
      <c r="D47" s="108"/>
      <c r="E47" s="130">
        <v>0.02</v>
      </c>
      <c r="F47" s="131"/>
      <c r="G47" s="131"/>
      <c r="H47" s="131"/>
      <c r="I47" s="131"/>
      <c r="J47" s="108">
        <v>27594</v>
      </c>
      <c r="K47" s="108"/>
      <c r="L47" s="130">
        <v>0.1</v>
      </c>
      <c r="M47" s="131"/>
      <c r="N47" s="131"/>
      <c r="O47" s="131"/>
      <c r="P47" s="131"/>
      <c r="Q47" s="108">
        <v>7121</v>
      </c>
      <c r="R47" s="108"/>
      <c r="S47" s="130">
        <v>0.03</v>
      </c>
      <c r="T47" s="131"/>
      <c r="U47" s="131"/>
      <c r="V47" s="131"/>
      <c r="W47" s="189"/>
      <c r="X47" s="108">
        <v>5080</v>
      </c>
      <c r="Y47" s="108"/>
      <c r="Z47" s="130">
        <v>0.02</v>
      </c>
      <c r="AA47" s="131"/>
      <c r="AB47" s="131"/>
      <c r="AC47" s="131"/>
      <c r="AD47" s="189"/>
      <c r="AE47" s="108">
        <v>7158</v>
      </c>
      <c r="AF47" s="108"/>
      <c r="AG47" s="130">
        <v>0.03</v>
      </c>
      <c r="AH47" s="131"/>
      <c r="AI47" s="131"/>
      <c r="AJ47" s="131"/>
      <c r="AK47" s="131"/>
      <c r="AL47" s="108">
        <v>8235</v>
      </c>
      <c r="AM47" s="108"/>
      <c r="AN47" s="130">
        <v>0.03</v>
      </c>
      <c r="AO47" s="131"/>
      <c r="AP47" s="131"/>
      <c r="AQ47" s="131"/>
      <c r="AR47" s="131"/>
      <c r="AS47" s="108">
        <v>30507</v>
      </c>
      <c r="AT47" s="108"/>
      <c r="AU47" s="130">
        <v>0.12</v>
      </c>
      <c r="AV47" s="131"/>
      <c r="AW47" s="131"/>
      <c r="AX47" s="131"/>
      <c r="AY47" s="131"/>
      <c r="AZ47" s="108">
        <v>8134</v>
      </c>
      <c r="BA47" s="108"/>
      <c r="BB47" s="130">
        <v>0.03</v>
      </c>
      <c r="BC47" s="131"/>
      <c r="BD47" s="131"/>
      <c r="BE47" s="131"/>
      <c r="BF47" s="131"/>
      <c r="BG47" s="108">
        <v>6661</v>
      </c>
      <c r="BH47" s="108"/>
      <c r="BI47" s="130">
        <v>0.03</v>
      </c>
      <c r="BJ47" s="131"/>
      <c r="BK47" s="131"/>
      <c r="BL47" s="131"/>
      <c r="BM47" s="131"/>
      <c r="BN47" s="108">
        <v>7572</v>
      </c>
      <c r="BO47" s="108"/>
      <c r="BP47" s="130">
        <v>0.03</v>
      </c>
      <c r="BQ47" s="131"/>
      <c r="BR47" s="131"/>
      <c r="BS47" s="131"/>
      <c r="BT47" s="131"/>
      <c r="BU47" s="108">
        <v>8140</v>
      </c>
      <c r="BV47" s="108"/>
      <c r="BW47" s="130">
        <v>0.03</v>
      </c>
      <c r="BX47" s="109"/>
      <c r="BY47" s="108"/>
      <c r="BZ47" s="108"/>
      <c r="CA47" s="131"/>
      <c r="CB47" s="108">
        <v>25978</v>
      </c>
      <c r="CC47" s="108"/>
      <c r="CD47" s="121">
        <v>0.1</v>
      </c>
      <c r="CE47" s="109"/>
      <c r="CF47" s="108"/>
      <c r="CG47" s="108"/>
      <c r="CH47" s="131"/>
      <c r="CI47" s="108">
        <v>6898</v>
      </c>
      <c r="CJ47" s="108"/>
      <c r="CK47" s="130">
        <v>0.03</v>
      </c>
      <c r="CL47" s="131"/>
      <c r="CM47" s="131"/>
      <c r="CN47" s="131"/>
      <c r="CO47" s="131"/>
      <c r="CP47" s="108">
        <v>5966</v>
      </c>
      <c r="CQ47" s="108"/>
      <c r="CR47" s="130">
        <v>0.02</v>
      </c>
      <c r="CS47" s="109"/>
      <c r="CT47" s="121"/>
      <c r="CU47" s="108"/>
      <c r="CV47" s="108"/>
      <c r="CW47" s="108">
        <v>6581</v>
      </c>
      <c r="CX47" s="108"/>
      <c r="CY47" s="130">
        <v>0.03</v>
      </c>
      <c r="CZ47" s="109"/>
      <c r="DA47" s="121"/>
      <c r="DB47" s="108"/>
      <c r="DC47" s="131"/>
      <c r="DD47" s="108">
        <v>6533</v>
      </c>
      <c r="DE47" s="108"/>
      <c r="DF47" s="130">
        <v>0.03</v>
      </c>
      <c r="DG47" s="109"/>
      <c r="DH47" s="108"/>
      <c r="DI47" s="108"/>
      <c r="DJ47" s="131"/>
      <c r="DK47" s="108">
        <v>22047</v>
      </c>
      <c r="DL47" s="108"/>
      <c r="DM47" s="121">
        <v>0.09</v>
      </c>
      <c r="DN47" s="109"/>
      <c r="DO47" s="108"/>
      <c r="DP47" s="108"/>
      <c r="DQ47" s="189"/>
      <c r="DR47" s="108">
        <v>6107</v>
      </c>
      <c r="DS47" s="108"/>
      <c r="DT47" s="130">
        <v>0.02</v>
      </c>
      <c r="DU47" s="109"/>
      <c r="DV47" s="108"/>
      <c r="DW47" s="108"/>
      <c r="DX47" s="131"/>
      <c r="DY47" s="108">
        <v>6562</v>
      </c>
      <c r="DZ47" s="108"/>
      <c r="EA47" s="130">
        <v>0.03</v>
      </c>
      <c r="EB47" s="109"/>
      <c r="EC47" s="108"/>
      <c r="ED47" s="108"/>
      <c r="EE47" s="131"/>
      <c r="EF47" s="108">
        <v>4929</v>
      </c>
      <c r="EG47" s="108"/>
      <c r="EH47" s="130">
        <v>0.02</v>
      </c>
      <c r="EI47" s="109"/>
      <c r="EJ47" s="108"/>
      <c r="EK47" s="108"/>
      <c r="EL47" s="131"/>
      <c r="EM47" s="108">
        <v>4449</v>
      </c>
      <c r="EN47" s="108"/>
      <c r="EO47" s="130">
        <v>0.02</v>
      </c>
      <c r="EP47" s="109"/>
      <c r="EQ47" s="108"/>
      <c r="ER47" s="108"/>
      <c r="ES47" s="131"/>
      <c r="ET47" s="108">
        <v>19906</v>
      </c>
      <c r="EU47" s="108"/>
      <c r="EV47" s="121">
        <v>0.08</v>
      </c>
      <c r="EW47" s="109"/>
      <c r="EX47" s="108"/>
      <c r="EY47" s="108"/>
      <c r="EZ47" s="189"/>
      <c r="FA47" s="108">
        <v>4199</v>
      </c>
      <c r="FB47" s="108"/>
      <c r="FC47" s="130">
        <v>0.02</v>
      </c>
      <c r="FD47" s="109"/>
      <c r="FE47" s="108"/>
      <c r="FF47" s="108"/>
      <c r="FG47" s="131"/>
      <c r="FH47" s="108">
        <v>4418</v>
      </c>
      <c r="FI47" s="108"/>
      <c r="FJ47" s="130">
        <v>0.02</v>
      </c>
      <c r="FK47" s="109"/>
      <c r="FL47" s="108"/>
      <c r="FM47" s="108"/>
      <c r="FN47" s="131"/>
      <c r="FO47" s="108">
        <v>6677</v>
      </c>
      <c r="FP47" s="108"/>
      <c r="FQ47" s="130">
        <v>0.03</v>
      </c>
      <c r="FR47" s="109"/>
      <c r="FS47" s="108"/>
      <c r="FT47" s="108"/>
      <c r="FU47" s="131"/>
      <c r="FV47" s="108">
        <v>4612</v>
      </c>
      <c r="FW47" s="108"/>
      <c r="FX47" s="130">
        <v>0.02</v>
      </c>
      <c r="FY47" s="109"/>
      <c r="FZ47" s="108"/>
      <c r="GA47" s="108"/>
      <c r="GB47" s="189"/>
      <c r="GC47" s="107"/>
      <c r="GD47" s="69"/>
      <c r="GE47" s="70"/>
    </row>
    <row r="48" spans="1:187" s="68" customFormat="1" ht="12">
      <c r="A48" s="131" t="s">
        <v>137</v>
      </c>
      <c r="B48" s="131"/>
      <c r="C48" s="108">
        <v>23311</v>
      </c>
      <c r="D48" s="108"/>
      <c r="E48" s="130">
        <v>0.09</v>
      </c>
      <c r="F48" s="131"/>
      <c r="G48" s="131"/>
      <c r="H48" s="131"/>
      <c r="I48" s="131"/>
      <c r="J48" s="108">
        <v>29211</v>
      </c>
      <c r="K48" s="108"/>
      <c r="L48" s="130">
        <v>0.11</v>
      </c>
      <c r="M48" s="131"/>
      <c r="N48" s="131"/>
      <c r="O48" s="131"/>
      <c r="P48" s="131"/>
      <c r="Q48" s="108">
        <v>7821</v>
      </c>
      <c r="R48" s="108"/>
      <c r="S48" s="130">
        <v>0.03</v>
      </c>
      <c r="T48" s="131"/>
      <c r="U48" s="131"/>
      <c r="V48" s="131"/>
      <c r="W48" s="189"/>
      <c r="X48" s="108">
        <v>2644</v>
      </c>
      <c r="Y48" s="108"/>
      <c r="Z48" s="130">
        <v>0.01</v>
      </c>
      <c r="AA48" s="131"/>
      <c r="AB48" s="131"/>
      <c r="AC48" s="131"/>
      <c r="AD48" s="189"/>
      <c r="AE48" s="108">
        <v>715</v>
      </c>
      <c r="AF48" s="108"/>
      <c r="AG48" s="130">
        <v>0</v>
      </c>
      <c r="AH48" s="131"/>
      <c r="AI48" s="131"/>
      <c r="AJ48" s="131"/>
      <c r="AK48" s="131"/>
      <c r="AL48" s="108">
        <v>18031</v>
      </c>
      <c r="AM48" s="108"/>
      <c r="AN48" s="130">
        <v>7.0000000000000007E-2</v>
      </c>
      <c r="AO48" s="131"/>
      <c r="AP48" s="131"/>
      <c r="AQ48" s="131"/>
      <c r="AR48" s="131"/>
      <c r="AS48" s="108">
        <v>63618</v>
      </c>
      <c r="AT48" s="108"/>
      <c r="AU48" s="130">
        <v>0.25</v>
      </c>
      <c r="AV48" s="131"/>
      <c r="AW48" s="131"/>
      <c r="AX48" s="131"/>
      <c r="AY48" s="131"/>
      <c r="AZ48" s="108">
        <v>19461</v>
      </c>
      <c r="BA48" s="108"/>
      <c r="BB48" s="130">
        <v>7.0000000000000007E-2</v>
      </c>
      <c r="BC48" s="131"/>
      <c r="BD48" s="131"/>
      <c r="BE48" s="131"/>
      <c r="BF48" s="131"/>
      <c r="BG48" s="108">
        <v>20586</v>
      </c>
      <c r="BH48" s="108"/>
      <c r="BI48" s="130">
        <v>0.08</v>
      </c>
      <c r="BJ48" s="131"/>
      <c r="BK48" s="131"/>
      <c r="BL48" s="131"/>
      <c r="BM48" s="131"/>
      <c r="BN48" s="108">
        <v>11117</v>
      </c>
      <c r="BO48" s="108"/>
      <c r="BP48" s="130">
        <v>0.04</v>
      </c>
      <c r="BQ48" s="131"/>
      <c r="BR48" s="131"/>
      <c r="BS48" s="131"/>
      <c r="BT48" s="131"/>
      <c r="BU48" s="108">
        <v>12454</v>
      </c>
      <c r="BV48" s="108"/>
      <c r="BW48" s="130">
        <v>0.05</v>
      </c>
      <c r="BX48" s="109"/>
      <c r="BY48" s="108"/>
      <c r="BZ48" s="108"/>
      <c r="CA48" s="131"/>
      <c r="CB48" s="108">
        <v>34846</v>
      </c>
      <c r="CC48" s="108"/>
      <c r="CD48" s="121">
        <v>0.14000000000000001</v>
      </c>
      <c r="CE48" s="109"/>
      <c r="CF48" s="108"/>
      <c r="CG48" s="108"/>
      <c r="CH48" s="131"/>
      <c r="CI48" s="108">
        <v>10092</v>
      </c>
      <c r="CJ48" s="108"/>
      <c r="CK48" s="130">
        <v>0.04</v>
      </c>
      <c r="CL48" s="131"/>
      <c r="CM48" s="131"/>
      <c r="CN48" s="131"/>
      <c r="CO48" s="131"/>
      <c r="CP48" s="108">
        <v>-1671</v>
      </c>
      <c r="CQ48" s="108"/>
      <c r="CR48" s="130">
        <v>0</v>
      </c>
      <c r="CS48" s="109"/>
      <c r="CT48" s="121"/>
      <c r="CU48" s="108"/>
      <c r="CV48" s="108"/>
      <c r="CW48" s="108">
        <v>9088</v>
      </c>
      <c r="CX48" s="108"/>
      <c r="CY48" s="130">
        <v>0.04</v>
      </c>
      <c r="CZ48" s="109"/>
      <c r="DA48" s="121"/>
      <c r="DB48" s="108"/>
      <c r="DC48" s="131"/>
      <c r="DD48" s="108">
        <v>17337</v>
      </c>
      <c r="DE48" s="108"/>
      <c r="DF48" s="130">
        <v>7.0000000000000007E-2</v>
      </c>
      <c r="DG48" s="109"/>
      <c r="DH48" s="108"/>
      <c r="DI48" s="108"/>
      <c r="DJ48" s="131"/>
      <c r="DK48" s="108">
        <v>12823</v>
      </c>
      <c r="DL48" s="108"/>
      <c r="DM48" s="121">
        <v>0.05</v>
      </c>
      <c r="DN48" s="109"/>
      <c r="DO48" s="108"/>
      <c r="DP48" s="108"/>
      <c r="DQ48" s="189"/>
      <c r="DR48" s="108">
        <v>8791</v>
      </c>
      <c r="DS48" s="108"/>
      <c r="DT48" s="130">
        <v>0.04</v>
      </c>
      <c r="DU48" s="109"/>
      <c r="DV48" s="108"/>
      <c r="DW48" s="108"/>
      <c r="DX48" s="131"/>
      <c r="DY48" s="108">
        <v>5622</v>
      </c>
      <c r="DZ48" s="108"/>
      <c r="EA48" s="130">
        <v>0.02</v>
      </c>
      <c r="EB48" s="109"/>
      <c r="EC48" s="108"/>
      <c r="ED48" s="108"/>
      <c r="EE48" s="131"/>
      <c r="EF48" s="108">
        <v>-5759</v>
      </c>
      <c r="EG48" s="108"/>
      <c r="EH48" s="130">
        <v>-0.02</v>
      </c>
      <c r="EI48" s="109"/>
      <c r="EJ48" s="108"/>
      <c r="EK48" s="108"/>
      <c r="EL48" s="131"/>
      <c r="EM48" s="108">
        <v>4169</v>
      </c>
      <c r="EN48" s="108"/>
      <c r="EO48" s="130">
        <v>0.02</v>
      </c>
      <c r="EP48" s="109"/>
      <c r="EQ48" s="108"/>
      <c r="ER48" s="108"/>
      <c r="ES48" s="131"/>
      <c r="ET48" s="108">
        <v>31314</v>
      </c>
      <c r="EU48" s="108"/>
      <c r="EV48" s="121">
        <v>0.13</v>
      </c>
      <c r="EW48" s="109"/>
      <c r="EX48" s="108"/>
      <c r="EY48" s="108"/>
      <c r="EZ48" s="189"/>
      <c r="FA48" s="108">
        <v>5413</v>
      </c>
      <c r="FB48" s="108"/>
      <c r="FC48" s="130">
        <v>0.02</v>
      </c>
      <c r="FD48" s="109"/>
      <c r="FE48" s="108"/>
      <c r="FF48" s="108"/>
      <c r="FG48" s="131"/>
      <c r="FH48" s="108">
        <v>15902</v>
      </c>
      <c r="FI48" s="108"/>
      <c r="FJ48" s="130">
        <v>7.0000000000000007E-2</v>
      </c>
      <c r="FK48" s="109"/>
      <c r="FL48" s="108"/>
      <c r="FM48" s="108"/>
      <c r="FN48" s="131"/>
      <c r="FO48" s="108">
        <v>6268</v>
      </c>
      <c r="FP48" s="108"/>
      <c r="FQ48" s="130">
        <v>0.03</v>
      </c>
      <c r="FR48" s="109"/>
      <c r="FS48" s="108"/>
      <c r="FT48" s="108"/>
      <c r="FU48" s="131"/>
      <c r="FV48" s="108">
        <v>3731</v>
      </c>
      <c r="FW48" s="108"/>
      <c r="FX48" s="130">
        <v>0.02</v>
      </c>
      <c r="FY48" s="109"/>
      <c r="FZ48" s="108"/>
      <c r="GA48" s="108"/>
      <c r="GB48" s="189"/>
      <c r="GC48" s="107"/>
      <c r="GD48" s="69"/>
      <c r="GE48" s="70"/>
    </row>
    <row r="49" spans="1:187" s="68" customFormat="1" ht="12">
      <c r="A49" s="131" t="s">
        <v>98</v>
      </c>
      <c r="B49" s="131"/>
      <c r="C49" s="108">
        <v>-1522</v>
      </c>
      <c r="D49" s="108"/>
      <c r="E49" s="130">
        <v>-0.01</v>
      </c>
      <c r="F49" s="131"/>
      <c r="G49" s="131"/>
      <c r="H49" s="131"/>
      <c r="I49" s="131"/>
      <c r="J49" s="108">
        <v>-17973</v>
      </c>
      <c r="K49" s="108"/>
      <c r="L49" s="130">
        <v>-7.0000000000000007E-2</v>
      </c>
      <c r="M49" s="131"/>
      <c r="N49" s="131"/>
      <c r="O49" s="131"/>
      <c r="P49" s="131"/>
      <c r="Q49" s="108">
        <v>8938</v>
      </c>
      <c r="R49" s="108"/>
      <c r="S49" s="130">
        <v>0.03</v>
      </c>
      <c r="T49" s="131"/>
      <c r="U49" s="131"/>
      <c r="V49" s="131"/>
      <c r="W49" s="189"/>
      <c r="X49" s="108">
        <v>-11140</v>
      </c>
      <c r="Y49" s="108"/>
      <c r="Z49" s="130">
        <v>-0.04</v>
      </c>
      <c r="AA49" s="131"/>
      <c r="AB49" s="131"/>
      <c r="AC49" s="131"/>
      <c r="AD49" s="189"/>
      <c r="AE49" s="108">
        <v>-5547</v>
      </c>
      <c r="AF49" s="108"/>
      <c r="AG49" s="130">
        <v>-0.02</v>
      </c>
      <c r="AH49" s="131"/>
      <c r="AI49" s="131"/>
      <c r="AJ49" s="131"/>
      <c r="AK49" s="131"/>
      <c r="AL49" s="108">
        <v>-10224</v>
      </c>
      <c r="AM49" s="108"/>
      <c r="AN49" s="130">
        <v>-0.04</v>
      </c>
      <c r="AO49" s="131"/>
      <c r="AP49" s="131"/>
      <c r="AQ49" s="131"/>
      <c r="AR49" s="131"/>
      <c r="AS49" s="108">
        <v>-15743</v>
      </c>
      <c r="AT49" s="108"/>
      <c r="AU49" s="130">
        <v>-0.06</v>
      </c>
      <c r="AV49" s="131"/>
      <c r="AW49" s="131"/>
      <c r="AX49" s="131"/>
      <c r="AY49" s="131"/>
      <c r="AZ49" s="108">
        <v>-11178</v>
      </c>
      <c r="BA49" s="108"/>
      <c r="BB49" s="130">
        <v>-0.04</v>
      </c>
      <c r="BC49" s="131"/>
      <c r="BD49" s="131"/>
      <c r="BE49" s="131"/>
      <c r="BF49" s="131"/>
      <c r="BG49" s="108">
        <v>-1424</v>
      </c>
      <c r="BH49" s="108"/>
      <c r="BI49" s="130">
        <v>-0.01</v>
      </c>
      <c r="BJ49" s="131"/>
      <c r="BK49" s="131"/>
      <c r="BL49" s="131"/>
      <c r="BM49" s="131"/>
      <c r="BN49" s="108">
        <v>3558</v>
      </c>
      <c r="BO49" s="108"/>
      <c r="BP49" s="130">
        <v>0.01</v>
      </c>
      <c r="BQ49" s="131"/>
      <c r="BR49" s="131"/>
      <c r="BS49" s="131"/>
      <c r="BT49" s="131"/>
      <c r="BU49" s="108">
        <v>-6699</v>
      </c>
      <c r="BV49" s="108"/>
      <c r="BW49" s="130">
        <v>-0.02</v>
      </c>
      <c r="BX49" s="109"/>
      <c r="BY49" s="108"/>
      <c r="BZ49" s="108"/>
      <c r="CA49" s="131"/>
      <c r="CB49" s="108">
        <v>1423</v>
      </c>
      <c r="CC49" s="108"/>
      <c r="CD49" s="121">
        <v>0.01</v>
      </c>
      <c r="CE49" s="109"/>
      <c r="CF49" s="108"/>
      <c r="CG49" s="108"/>
      <c r="CH49" s="131"/>
      <c r="CI49" s="108">
        <v>-409</v>
      </c>
      <c r="CJ49" s="108"/>
      <c r="CK49" s="130">
        <v>0</v>
      </c>
      <c r="CL49" s="131"/>
      <c r="CM49" s="131"/>
      <c r="CN49" s="131"/>
      <c r="CO49" s="131"/>
      <c r="CP49" s="108">
        <v>-2120</v>
      </c>
      <c r="CQ49" s="108"/>
      <c r="CR49" s="130">
        <v>-0.01</v>
      </c>
      <c r="CS49" s="109"/>
      <c r="CT49" s="121"/>
      <c r="CU49" s="108"/>
      <c r="CV49" s="108"/>
      <c r="CW49" s="108">
        <v>-961</v>
      </c>
      <c r="CX49" s="108"/>
      <c r="CY49" s="130">
        <v>0</v>
      </c>
      <c r="CZ49" s="109"/>
      <c r="DA49" s="121"/>
      <c r="DB49" s="108"/>
      <c r="DC49" s="131"/>
      <c r="DD49" s="108">
        <v>4913</v>
      </c>
      <c r="DE49" s="108"/>
      <c r="DF49" s="130">
        <v>0.02</v>
      </c>
      <c r="DG49" s="109"/>
      <c r="DH49" s="108"/>
      <c r="DI49" s="108"/>
      <c r="DJ49" s="131"/>
      <c r="DK49" s="108">
        <v>28047</v>
      </c>
      <c r="DL49" s="108"/>
      <c r="DM49" s="121">
        <v>0.12</v>
      </c>
      <c r="DN49" s="109"/>
      <c r="DO49" s="108"/>
      <c r="DP49" s="108"/>
      <c r="DQ49" s="189"/>
      <c r="DR49" s="108">
        <v>-690</v>
      </c>
      <c r="DS49" s="108"/>
      <c r="DT49" s="130">
        <v>0</v>
      </c>
      <c r="DU49" s="109"/>
      <c r="DV49" s="108"/>
      <c r="DW49" s="108"/>
      <c r="DX49" s="131"/>
      <c r="DY49" s="108">
        <v>9550</v>
      </c>
      <c r="DZ49" s="108"/>
      <c r="EA49" s="130">
        <v>0.04</v>
      </c>
      <c r="EB49" s="109"/>
      <c r="EC49" s="108"/>
      <c r="ED49" s="108"/>
      <c r="EE49" s="131"/>
      <c r="EF49" s="108">
        <v>9314</v>
      </c>
      <c r="EG49" s="108"/>
      <c r="EH49" s="130">
        <v>0.04</v>
      </c>
      <c r="EI49" s="109"/>
      <c r="EJ49" s="108"/>
      <c r="EK49" s="108"/>
      <c r="EL49" s="131"/>
      <c r="EM49" s="108">
        <v>9873</v>
      </c>
      <c r="EN49" s="108"/>
      <c r="EO49" s="130">
        <v>0.04</v>
      </c>
      <c r="EP49" s="109"/>
      <c r="EQ49" s="108"/>
      <c r="ER49" s="108"/>
      <c r="ES49" s="131"/>
      <c r="ET49" s="108">
        <v>-3941</v>
      </c>
      <c r="EU49" s="108"/>
      <c r="EV49" s="121">
        <v>-0.02</v>
      </c>
      <c r="EW49" s="109"/>
      <c r="EX49" s="108"/>
      <c r="EY49" s="108"/>
      <c r="EZ49" s="189"/>
      <c r="FA49" s="108">
        <v>-1103</v>
      </c>
      <c r="FB49" s="108"/>
      <c r="FC49" s="130">
        <v>0</v>
      </c>
      <c r="FD49" s="109"/>
      <c r="FE49" s="108"/>
      <c r="FF49" s="108"/>
      <c r="FG49" s="131"/>
      <c r="FH49" s="108">
        <v>-1652</v>
      </c>
      <c r="FI49" s="108"/>
      <c r="FJ49" s="130">
        <v>-0.01</v>
      </c>
      <c r="FK49" s="109"/>
      <c r="FL49" s="108"/>
      <c r="FM49" s="108"/>
      <c r="FN49" s="131"/>
      <c r="FO49" s="108">
        <v>740</v>
      </c>
      <c r="FP49" s="108"/>
      <c r="FQ49" s="130">
        <v>0</v>
      </c>
      <c r="FR49" s="109"/>
      <c r="FS49" s="108"/>
      <c r="FT49" s="108"/>
      <c r="FU49" s="131"/>
      <c r="FV49" s="108">
        <v>-1926</v>
      </c>
      <c r="FW49" s="108"/>
      <c r="FX49" s="130">
        <v>-0.01</v>
      </c>
      <c r="FY49" s="109"/>
      <c r="FZ49" s="108"/>
      <c r="GA49" s="108"/>
      <c r="GB49" s="189"/>
      <c r="GC49" s="107"/>
      <c r="GD49" s="69"/>
      <c r="GE49" s="70"/>
    </row>
    <row r="50" spans="1:187" s="68" customFormat="1" ht="12">
      <c r="A50" s="131" t="s">
        <v>96</v>
      </c>
      <c r="B50" s="131"/>
      <c r="C50" s="108">
        <v>29850</v>
      </c>
      <c r="D50" s="108"/>
      <c r="E50" s="130">
        <v>0.11</v>
      </c>
      <c r="F50" s="131"/>
      <c r="G50" s="131"/>
      <c r="H50" s="131"/>
      <c r="I50" s="131"/>
      <c r="J50" s="108">
        <v>143826</v>
      </c>
      <c r="K50" s="108"/>
      <c r="L50" s="130">
        <v>0.54</v>
      </c>
      <c r="M50" s="131"/>
      <c r="N50" s="131"/>
      <c r="O50" s="131"/>
      <c r="P50" s="131"/>
      <c r="Q50" s="108">
        <v>43182</v>
      </c>
      <c r="R50" s="108"/>
      <c r="S50" s="130">
        <v>0.16</v>
      </c>
      <c r="T50" s="131"/>
      <c r="U50" s="131"/>
      <c r="V50" s="131"/>
      <c r="W50" s="189"/>
      <c r="X50" s="108">
        <v>20129</v>
      </c>
      <c r="Y50" s="108"/>
      <c r="Z50" s="130">
        <v>7.0000000000000007E-2</v>
      </c>
      <c r="AA50" s="131"/>
      <c r="AB50" s="131"/>
      <c r="AC50" s="131"/>
      <c r="AD50" s="189"/>
      <c r="AE50" s="108">
        <v>53146</v>
      </c>
      <c r="AF50" s="108"/>
      <c r="AG50" s="130">
        <v>0.2</v>
      </c>
      <c r="AH50" s="131"/>
      <c r="AI50" s="131"/>
      <c r="AJ50" s="131"/>
      <c r="AK50" s="131"/>
      <c r="AL50" s="108">
        <v>27369</v>
      </c>
      <c r="AM50" s="108"/>
      <c r="AN50" s="130">
        <v>0.1</v>
      </c>
      <c r="AO50" s="131"/>
      <c r="AP50" s="131"/>
      <c r="AQ50" s="131"/>
      <c r="AR50" s="131"/>
      <c r="AS50" s="108">
        <v>-776364</v>
      </c>
      <c r="AT50" s="108"/>
      <c r="AU50" s="130">
        <v>-3.03</v>
      </c>
      <c r="AV50" s="189"/>
      <c r="AW50" s="189"/>
      <c r="AX50" s="189"/>
      <c r="AY50" s="189"/>
      <c r="AZ50" s="108">
        <v>39000</v>
      </c>
      <c r="BA50" s="108"/>
      <c r="BB50" s="130">
        <v>0.15</v>
      </c>
      <c r="BC50" s="189"/>
      <c r="BD50" s="131"/>
      <c r="BE50" s="131"/>
      <c r="BF50" s="131"/>
      <c r="BG50" s="108">
        <v>13239</v>
      </c>
      <c r="BH50" s="108"/>
      <c r="BI50" s="130">
        <v>0.05</v>
      </c>
      <c r="BJ50" s="131"/>
      <c r="BK50" s="131"/>
      <c r="BL50" s="131"/>
      <c r="BM50" s="131"/>
      <c r="BN50" s="108">
        <v>30822</v>
      </c>
      <c r="BO50" s="108"/>
      <c r="BP50" s="130">
        <v>0.12</v>
      </c>
      <c r="BQ50" s="131"/>
      <c r="BR50" s="131"/>
      <c r="BS50" s="131"/>
      <c r="BT50" s="131"/>
      <c r="BU50" s="108">
        <v>-859425</v>
      </c>
      <c r="BV50" s="108"/>
      <c r="BW50" s="130">
        <v>-3.51</v>
      </c>
      <c r="BX50" s="109"/>
      <c r="BY50" s="108"/>
      <c r="BZ50" s="108"/>
      <c r="CA50" s="131"/>
      <c r="CB50" s="108">
        <v>6282</v>
      </c>
      <c r="CC50" s="108"/>
      <c r="CD50" s="121">
        <v>0.03</v>
      </c>
      <c r="CE50" s="109"/>
      <c r="CF50" s="108"/>
      <c r="CG50" s="108"/>
      <c r="CH50" s="131"/>
      <c r="CI50" s="108">
        <v>-14347</v>
      </c>
      <c r="CJ50" s="108"/>
      <c r="CK50" s="130">
        <v>-0.06</v>
      </c>
      <c r="CL50" s="131"/>
      <c r="CM50" s="131"/>
      <c r="CN50" s="131"/>
      <c r="CO50" s="131"/>
      <c r="CP50" s="108">
        <v>5353</v>
      </c>
      <c r="CQ50" s="108"/>
      <c r="CR50" s="130">
        <v>0.02</v>
      </c>
      <c r="CS50" s="109"/>
      <c r="CT50" s="121"/>
      <c r="CU50" s="108"/>
      <c r="CV50" s="108"/>
      <c r="CW50" s="108">
        <v>4074</v>
      </c>
      <c r="CX50" s="108"/>
      <c r="CY50" s="130">
        <v>0.01</v>
      </c>
      <c r="CZ50" s="109"/>
      <c r="DA50" s="121"/>
      <c r="DB50" s="108"/>
      <c r="DC50" s="131"/>
      <c r="DD50" s="108">
        <v>11202</v>
      </c>
      <c r="DE50" s="108"/>
      <c r="DF50" s="130">
        <v>0.05</v>
      </c>
      <c r="DG50" s="109"/>
      <c r="DH50" s="108"/>
      <c r="DI50" s="108"/>
      <c r="DJ50" s="131"/>
      <c r="DK50" s="108">
        <v>31638</v>
      </c>
      <c r="DL50" s="108"/>
      <c r="DM50" s="121">
        <v>0.13</v>
      </c>
      <c r="DN50" s="109"/>
      <c r="DO50" s="108"/>
      <c r="DP50" s="108"/>
      <c r="DQ50" s="189"/>
      <c r="DR50" s="108">
        <v>-3763</v>
      </c>
      <c r="DS50" s="108"/>
      <c r="DT50" s="130">
        <v>-0.02</v>
      </c>
      <c r="DU50" s="109"/>
      <c r="DV50" s="108"/>
      <c r="DW50" s="108"/>
      <c r="DX50" s="131"/>
      <c r="DY50" s="108">
        <v>-309</v>
      </c>
      <c r="DZ50" s="108"/>
      <c r="EA50" s="130">
        <v>0</v>
      </c>
      <c r="EB50" s="109"/>
      <c r="EC50" s="108"/>
      <c r="ED50" s="108"/>
      <c r="EE50" s="131"/>
      <c r="EF50" s="108">
        <v>18308</v>
      </c>
      <c r="EG50" s="108"/>
      <c r="EH50" s="130">
        <v>7.0000000000000007E-2</v>
      </c>
      <c r="EI50" s="109"/>
      <c r="EJ50" s="108"/>
      <c r="EK50" s="108"/>
      <c r="EL50" s="131"/>
      <c r="EM50" s="108">
        <v>17402</v>
      </c>
      <c r="EN50" s="108"/>
      <c r="EO50" s="130">
        <v>7.0000000000000007E-2</v>
      </c>
      <c r="EP50" s="109"/>
      <c r="EQ50" s="108"/>
      <c r="ER50" s="108"/>
      <c r="ES50" s="131"/>
      <c r="ET50" s="108">
        <v>58461</v>
      </c>
      <c r="EU50" s="108"/>
      <c r="EV50" s="121">
        <v>0.24</v>
      </c>
      <c r="EW50" s="109"/>
      <c r="EX50" s="108"/>
      <c r="EY50" s="108"/>
      <c r="EZ50" s="189"/>
      <c r="FA50" s="108">
        <v>9885</v>
      </c>
      <c r="FB50" s="108"/>
      <c r="FC50" s="130">
        <v>0.04</v>
      </c>
      <c r="FD50" s="109"/>
      <c r="FE50" s="108"/>
      <c r="FF50" s="108"/>
      <c r="FG50" s="131"/>
      <c r="FH50" s="108">
        <v>12971</v>
      </c>
      <c r="FI50" s="108"/>
      <c r="FJ50" s="130">
        <v>0.05</v>
      </c>
      <c r="FK50" s="109"/>
      <c r="FL50" s="108"/>
      <c r="FM50" s="108"/>
      <c r="FN50" s="131"/>
      <c r="FO50" s="108">
        <v>16651</v>
      </c>
      <c r="FP50" s="108"/>
      <c r="FQ50" s="130">
        <v>7.0000000000000007E-2</v>
      </c>
      <c r="FR50" s="109"/>
      <c r="FS50" s="108"/>
      <c r="FT50" s="108"/>
      <c r="FU50" s="131"/>
      <c r="FV50" s="108">
        <v>18954</v>
      </c>
      <c r="FW50" s="108"/>
      <c r="FX50" s="130">
        <v>0.08</v>
      </c>
      <c r="FY50" s="109"/>
      <c r="FZ50" s="108"/>
      <c r="GA50" s="108"/>
      <c r="GB50" s="189"/>
      <c r="GC50" s="107"/>
      <c r="GD50" s="69"/>
      <c r="GE50" s="70"/>
    </row>
    <row r="51" spans="1:187" s="82" customFormat="1" ht="12">
      <c r="A51" s="131" t="s">
        <v>95</v>
      </c>
      <c r="B51" s="131"/>
      <c r="C51" s="108">
        <v>-26308</v>
      </c>
      <c r="D51" s="108"/>
      <c r="E51" s="130">
        <v>-0.09</v>
      </c>
      <c r="F51" s="131"/>
      <c r="G51" s="131"/>
      <c r="H51" s="131"/>
      <c r="I51" s="131"/>
      <c r="J51" s="108">
        <v>-111292</v>
      </c>
      <c r="K51" s="108"/>
      <c r="L51" s="130">
        <v>-0.41</v>
      </c>
      <c r="M51" s="131"/>
      <c r="N51" s="131"/>
      <c r="O51" s="131"/>
      <c r="P51" s="131"/>
      <c r="Q51" s="108">
        <v>-31322</v>
      </c>
      <c r="R51" s="108"/>
      <c r="S51" s="130">
        <v>-0.11</v>
      </c>
      <c r="T51" s="131"/>
      <c r="U51" s="131"/>
      <c r="V51" s="131"/>
      <c r="W51" s="189"/>
      <c r="X51" s="108">
        <v>-23741</v>
      </c>
      <c r="Y51" s="108"/>
      <c r="Z51" s="130">
        <v>-0.09</v>
      </c>
      <c r="AA51" s="131"/>
      <c r="AB51" s="131"/>
      <c r="AC51" s="131"/>
      <c r="AD51" s="189"/>
      <c r="AE51" s="108">
        <v>-31051</v>
      </c>
      <c r="AF51" s="108"/>
      <c r="AG51" s="130">
        <v>-0.12</v>
      </c>
      <c r="AH51" s="131"/>
      <c r="AI51" s="131"/>
      <c r="AJ51" s="131"/>
      <c r="AK51" s="131"/>
      <c r="AL51" s="108">
        <v>-25178</v>
      </c>
      <c r="AM51" s="108"/>
      <c r="AN51" s="130">
        <v>-0.09</v>
      </c>
      <c r="AO51" s="131"/>
      <c r="AP51" s="131"/>
      <c r="AQ51" s="131"/>
      <c r="AR51" s="131"/>
      <c r="AS51" s="108">
        <v>-91400</v>
      </c>
      <c r="AT51" s="108"/>
      <c r="AU51" s="130">
        <v>-0.37</v>
      </c>
      <c r="AV51" s="189"/>
      <c r="AW51" s="189"/>
      <c r="AX51" s="189"/>
      <c r="AY51" s="189"/>
      <c r="AZ51" s="108">
        <v>-28269</v>
      </c>
      <c r="BA51" s="108"/>
      <c r="BB51" s="130">
        <v>-0.1</v>
      </c>
      <c r="BC51" s="189"/>
      <c r="BD51" s="131"/>
      <c r="BE51" s="131"/>
      <c r="BF51" s="131"/>
      <c r="BG51" s="108">
        <v>-21037</v>
      </c>
      <c r="BH51" s="108"/>
      <c r="BI51" s="130">
        <v>-0.08</v>
      </c>
      <c r="BJ51" s="131"/>
      <c r="BK51" s="131"/>
      <c r="BL51" s="131"/>
      <c r="BM51" s="131"/>
      <c r="BN51" s="108">
        <v>-23503</v>
      </c>
      <c r="BO51" s="108"/>
      <c r="BP51" s="130">
        <v>-0.08</v>
      </c>
      <c r="BQ51" s="131"/>
      <c r="BR51" s="131"/>
      <c r="BS51" s="131"/>
      <c r="BT51" s="131"/>
      <c r="BU51" s="108">
        <v>-18592</v>
      </c>
      <c r="BV51" s="108"/>
      <c r="BW51" s="130">
        <v>-0.08</v>
      </c>
      <c r="BX51" s="109"/>
      <c r="BY51" s="130"/>
      <c r="BZ51" s="130"/>
      <c r="CA51" s="131"/>
      <c r="CB51" s="108">
        <v>-108075</v>
      </c>
      <c r="CC51" s="108"/>
      <c r="CD51" s="121">
        <v>-0.45</v>
      </c>
      <c r="CE51" s="109"/>
      <c r="CF51" s="130"/>
      <c r="CG51" s="130"/>
      <c r="CH51" s="131"/>
      <c r="CI51" s="108">
        <v>-27297</v>
      </c>
      <c r="CJ51" s="108"/>
      <c r="CK51" s="130">
        <v>-0.11</v>
      </c>
      <c r="CL51" s="131"/>
      <c r="CM51" s="131"/>
      <c r="CN51" s="131"/>
      <c r="CO51" s="131"/>
      <c r="CP51" s="108">
        <v>-24453</v>
      </c>
      <c r="CQ51" s="108"/>
      <c r="CR51" s="130">
        <v>-0.1</v>
      </c>
      <c r="CS51" s="109"/>
      <c r="CT51" s="121"/>
      <c r="CU51" s="130"/>
      <c r="CV51" s="130"/>
      <c r="CW51" s="108">
        <v>-30554</v>
      </c>
      <c r="CX51" s="108"/>
      <c r="CY51" s="130">
        <v>-0.13</v>
      </c>
      <c r="CZ51" s="109"/>
      <c r="DA51" s="121"/>
      <c r="DB51" s="130"/>
      <c r="DC51" s="131"/>
      <c r="DD51" s="108">
        <v>-25771</v>
      </c>
      <c r="DE51" s="108"/>
      <c r="DF51" s="130">
        <v>-0.11</v>
      </c>
      <c r="DG51" s="109"/>
      <c r="DH51" s="130"/>
      <c r="DI51" s="130"/>
      <c r="DJ51" s="131"/>
      <c r="DK51" s="108">
        <v>-93197</v>
      </c>
      <c r="DL51" s="108"/>
      <c r="DM51" s="121">
        <v>-0.38</v>
      </c>
      <c r="DN51" s="109"/>
      <c r="DO51" s="130"/>
      <c r="DP51" s="130"/>
      <c r="DQ51" s="189"/>
      <c r="DR51" s="108">
        <v>-23509</v>
      </c>
      <c r="DS51" s="108"/>
      <c r="DT51" s="130">
        <v>-0.09</v>
      </c>
      <c r="DU51" s="109"/>
      <c r="DV51" s="130"/>
      <c r="DW51" s="130"/>
      <c r="DX51" s="131"/>
      <c r="DY51" s="108">
        <v>-17813</v>
      </c>
      <c r="DZ51" s="108"/>
      <c r="EA51" s="130">
        <v>-7.0000000000000007E-2</v>
      </c>
      <c r="EB51" s="109"/>
      <c r="EC51" s="130"/>
      <c r="ED51" s="130"/>
      <c r="EE51" s="131"/>
      <c r="EF51" s="108">
        <v>-25867</v>
      </c>
      <c r="EG51" s="108"/>
      <c r="EH51" s="130">
        <v>-0.1</v>
      </c>
      <c r="EI51" s="109"/>
      <c r="EJ51" s="130"/>
      <c r="EK51" s="130"/>
      <c r="EL51" s="131"/>
      <c r="EM51" s="108">
        <v>-26008</v>
      </c>
      <c r="EN51" s="108"/>
      <c r="EO51" s="130">
        <v>-0.11</v>
      </c>
      <c r="EP51" s="109"/>
      <c r="EQ51" s="130"/>
      <c r="ER51" s="130"/>
      <c r="ES51" s="131"/>
      <c r="ET51" s="108">
        <v>-68030</v>
      </c>
      <c r="EU51" s="108"/>
      <c r="EV51" s="121">
        <v>-0.27</v>
      </c>
      <c r="EW51" s="109"/>
      <c r="EX51" s="130"/>
      <c r="EY51" s="130"/>
      <c r="EZ51" s="189"/>
      <c r="FA51" s="108">
        <v>-22670</v>
      </c>
      <c r="FB51" s="108"/>
      <c r="FC51" s="130">
        <v>-0.09</v>
      </c>
      <c r="FD51" s="109"/>
      <c r="FE51" s="130"/>
      <c r="FF51" s="130"/>
      <c r="FG51" s="131"/>
      <c r="FH51" s="108">
        <v>-16785</v>
      </c>
      <c r="FI51" s="108"/>
      <c r="FJ51" s="130">
        <v>-7.0000000000000007E-2</v>
      </c>
      <c r="FK51" s="109"/>
      <c r="FL51" s="130"/>
      <c r="FM51" s="130"/>
      <c r="FN51" s="131"/>
      <c r="FO51" s="108">
        <v>-15302</v>
      </c>
      <c r="FP51" s="108"/>
      <c r="FQ51" s="130">
        <v>-7.0000000000000007E-2</v>
      </c>
      <c r="FR51" s="109"/>
      <c r="FS51" s="130"/>
      <c r="FT51" s="130"/>
      <c r="FU51" s="131"/>
      <c r="FV51" s="108">
        <v>-13273</v>
      </c>
      <c r="FW51" s="108"/>
      <c r="FX51" s="130">
        <v>-0.06</v>
      </c>
      <c r="FY51" s="109"/>
      <c r="FZ51" s="130"/>
      <c r="GA51" s="130"/>
      <c r="GB51" s="189"/>
      <c r="GC51" s="107"/>
      <c r="GD51" s="69"/>
      <c r="GE51" s="70"/>
    </row>
    <row r="52" spans="1:187" s="68" customFormat="1" ht="12.75" thickBot="1">
      <c r="A52" s="131" t="s">
        <v>187</v>
      </c>
      <c r="B52" s="131"/>
      <c r="C52" s="248">
        <f>SUM(C44:C51)</f>
        <v>161563</v>
      </c>
      <c r="D52" s="132"/>
      <c r="E52" s="246">
        <f>SUM(E44:E51)</f>
        <v>0.6</v>
      </c>
      <c r="F52" s="131"/>
      <c r="G52" s="131"/>
      <c r="H52" s="131"/>
      <c r="I52" s="131"/>
      <c r="J52" s="248">
        <f>SUM(J44:J51)</f>
        <v>683576</v>
      </c>
      <c r="K52" s="132"/>
      <c r="L52" s="246">
        <f>SUM(L44:L51)</f>
        <v>2.56</v>
      </c>
      <c r="M52" s="131"/>
      <c r="N52" s="131"/>
      <c r="O52" s="131"/>
      <c r="P52" s="131"/>
      <c r="Q52" s="248">
        <f>SUM(Q44:Q51)</f>
        <v>192239</v>
      </c>
      <c r="R52" s="132"/>
      <c r="S52" s="246">
        <f>SUM(S44:S51)</f>
        <v>0.72000000000000008</v>
      </c>
      <c r="T52" s="131"/>
      <c r="U52" s="131"/>
      <c r="V52" s="131"/>
      <c r="W52" s="189"/>
      <c r="X52" s="248">
        <f>SUM(X44:X51)</f>
        <v>145831</v>
      </c>
      <c r="Y52" s="132"/>
      <c r="Z52" s="246">
        <f>SUM(Z44:Z51)</f>
        <v>0.53999999999999992</v>
      </c>
      <c r="AA52" s="131"/>
      <c r="AB52" s="131"/>
      <c r="AC52" s="131"/>
      <c r="AD52" s="189"/>
      <c r="AE52" s="248">
        <f>SUM(AE44:AE51)</f>
        <v>202928</v>
      </c>
      <c r="AF52" s="132"/>
      <c r="AG52" s="246">
        <f>SUM(AG44:AG51)</f>
        <v>0.7599999999999999</v>
      </c>
      <c r="AH52" s="131"/>
      <c r="AI52" s="131"/>
      <c r="AJ52" s="131"/>
      <c r="AK52" s="131"/>
      <c r="AL52" s="248">
        <f>SUM(AL44:AL51)</f>
        <v>142578</v>
      </c>
      <c r="AM52" s="132"/>
      <c r="AN52" s="246">
        <f>SUM(AN44:AN51)</f>
        <v>0.54</v>
      </c>
      <c r="AO52" s="131"/>
      <c r="AP52" s="131"/>
      <c r="AQ52" s="131"/>
      <c r="AR52" s="131"/>
      <c r="AS52" s="248">
        <f>SUM(AS44:AS51)</f>
        <v>517675</v>
      </c>
      <c r="AT52" s="132"/>
      <c r="AU52" s="246">
        <f>SUM(AU44:AU51)</f>
        <v>2.02</v>
      </c>
      <c r="AV52" s="189"/>
      <c r="AW52" s="189"/>
      <c r="AX52" s="189"/>
      <c r="AY52" s="189"/>
      <c r="AZ52" s="248">
        <f>AZ44+SUM(AZ46:AZ51)</f>
        <v>159167</v>
      </c>
      <c r="BA52" s="132"/>
      <c r="BB52" s="246">
        <f>SUM(BB43:BB51)</f>
        <v>0.60000000000000009</v>
      </c>
      <c r="BC52" s="189"/>
      <c r="BD52" s="131"/>
      <c r="BE52" s="131"/>
      <c r="BF52" s="131"/>
      <c r="BG52" s="248">
        <f>BG44+SUM(BG46:BG51)</f>
        <v>119751</v>
      </c>
      <c r="BH52" s="132"/>
      <c r="BI52" s="246">
        <f>BI44+SUM(BI46:BI51)</f>
        <v>0.44999999999999996</v>
      </c>
      <c r="BJ52" s="131"/>
      <c r="BK52" s="131"/>
      <c r="BL52" s="131"/>
      <c r="BM52" s="131"/>
      <c r="BN52" s="248">
        <f>BN44+SUM(BN46:BN51)</f>
        <v>133251</v>
      </c>
      <c r="BO52" s="132"/>
      <c r="BP52" s="246">
        <f>BP44+SUM(BP46:BP51)</f>
        <v>0.54</v>
      </c>
      <c r="BQ52" s="131"/>
      <c r="BR52" s="131"/>
      <c r="BS52" s="131"/>
      <c r="BT52" s="131"/>
      <c r="BU52" s="248">
        <f>BU44+SUM(BU46:BU51)</f>
        <v>105505</v>
      </c>
      <c r="BV52" s="132"/>
      <c r="BW52" s="246">
        <f>BW44+SUM(BW46:BW51)</f>
        <v>0.43000000000000016</v>
      </c>
      <c r="BX52" s="109"/>
      <c r="BY52" s="108"/>
      <c r="BZ52" s="108"/>
      <c r="CA52" s="131"/>
      <c r="CB52" s="248">
        <f>CB44+SUM(CB46:CB51)</f>
        <v>432370</v>
      </c>
      <c r="CC52" s="132"/>
      <c r="CD52" s="246">
        <f>CD44+SUM(CD46:CD51)</f>
        <v>1.77</v>
      </c>
      <c r="CE52" s="109"/>
      <c r="CF52" s="108"/>
      <c r="CG52" s="108"/>
      <c r="CH52" s="131"/>
      <c r="CI52" s="248">
        <f>CI44+SUM(CI46:CI51)</f>
        <v>108958</v>
      </c>
      <c r="CJ52" s="132"/>
      <c r="CK52" s="246">
        <f>CK44+SUM(CK46:CK51)</f>
        <v>0.45</v>
      </c>
      <c r="CL52" s="131"/>
      <c r="CM52" s="131"/>
      <c r="CN52" s="131"/>
      <c r="CO52" s="131"/>
      <c r="CP52" s="248">
        <f>CP44+SUM(CP46:CP51)</f>
        <v>97786</v>
      </c>
      <c r="CQ52" s="132"/>
      <c r="CR52" s="246">
        <f>CR44+SUM(CR46:CR51)</f>
        <v>0.4</v>
      </c>
      <c r="CS52" s="109"/>
      <c r="CT52" s="121"/>
      <c r="CU52" s="108"/>
      <c r="CV52" s="108"/>
      <c r="CW52" s="248">
        <f>CW44+SUM(CW46:CW51)</f>
        <v>122438</v>
      </c>
      <c r="CX52" s="132"/>
      <c r="CY52" s="246">
        <f>CY44+SUM(CY46:CY51)</f>
        <v>0.5</v>
      </c>
      <c r="CZ52" s="109"/>
      <c r="DA52" s="121"/>
      <c r="DB52" s="108"/>
      <c r="DC52" s="131"/>
      <c r="DD52" s="248">
        <f>DD44+SUM(DD46:DD51)</f>
        <v>103188</v>
      </c>
      <c r="DE52" s="132"/>
      <c r="DF52" s="246">
        <f>DF44+SUM(DF46:DF51)</f>
        <v>0.42000000000000004</v>
      </c>
      <c r="DG52" s="109"/>
      <c r="DH52" s="108"/>
      <c r="DI52" s="108"/>
      <c r="DJ52" s="131"/>
      <c r="DK52" s="248">
        <f>DK44+SUM(DK46:DK51)</f>
        <v>424926</v>
      </c>
      <c r="DL52" s="132"/>
      <c r="DM52" s="246">
        <f>DM44+SUM(DM46:DM51)</f>
        <v>1.73</v>
      </c>
      <c r="DN52" s="109"/>
      <c r="DO52" s="108"/>
      <c r="DP52" s="108"/>
      <c r="DQ52" s="189"/>
      <c r="DR52" s="248">
        <f>DR44+SUM(DR46:DR51)</f>
        <v>106935</v>
      </c>
      <c r="DS52" s="132"/>
      <c r="DT52" s="246">
        <f>DT44+SUM(DT46:DT51)</f>
        <v>0.44</v>
      </c>
      <c r="DU52" s="109"/>
      <c r="DV52" s="108"/>
      <c r="DW52" s="108"/>
      <c r="DX52" s="131"/>
      <c r="DY52" s="248">
        <f>DY44+SUM(DY46:DY51)</f>
        <v>80608</v>
      </c>
      <c r="DZ52" s="132"/>
      <c r="EA52" s="246">
        <f>EA44+SUM(EA46:EA51)</f>
        <v>0.32999999999999996</v>
      </c>
      <c r="EB52" s="109"/>
      <c r="EC52" s="108"/>
      <c r="ED52" s="108"/>
      <c r="EE52" s="131"/>
      <c r="EF52" s="248">
        <f>EF44+SUM(EF46:EF51)</f>
        <v>118782</v>
      </c>
      <c r="EG52" s="132"/>
      <c r="EH52" s="246">
        <f>EH44+SUM(EH46:EH51)</f>
        <v>0.48</v>
      </c>
      <c r="EI52" s="109"/>
      <c r="EJ52" s="108"/>
      <c r="EK52" s="108"/>
      <c r="EL52" s="131"/>
      <c r="EM52" s="248">
        <f>EM44+SUM(EM46:EM51)</f>
        <v>118601</v>
      </c>
      <c r="EN52" s="132"/>
      <c r="EO52" s="246">
        <f>EO44+SUM(EO46:EO51)</f>
        <v>0.48</v>
      </c>
      <c r="EP52" s="109"/>
      <c r="EQ52" s="108"/>
      <c r="ER52" s="108"/>
      <c r="ES52" s="131"/>
      <c r="ET52" s="248">
        <f>ET44+SUM(ET46:ET51)</f>
        <v>406775</v>
      </c>
      <c r="EU52" s="132"/>
      <c r="EV52" s="246">
        <f>EV44+SUM(EV46:EV51)</f>
        <v>1.69</v>
      </c>
      <c r="EW52" s="109"/>
      <c r="EX52" s="108"/>
      <c r="EY52" s="108"/>
      <c r="EZ52" s="189"/>
      <c r="FA52" s="248">
        <f>FA44+SUM(FA46:FA51)</f>
        <v>128675</v>
      </c>
      <c r="FB52" s="132"/>
      <c r="FC52" s="246">
        <f>FC44+SUM(FC46:FC51)</f>
        <v>0.52999999999999992</v>
      </c>
      <c r="FD52" s="109"/>
      <c r="FE52" s="108"/>
      <c r="FF52" s="108"/>
      <c r="FG52" s="131"/>
      <c r="FH52" s="248">
        <f>FH44+SUM(FH46:FH51)</f>
        <v>102564</v>
      </c>
      <c r="FI52" s="132"/>
      <c r="FJ52" s="246">
        <f>FJ44+SUM(FJ46:FJ51)</f>
        <v>0.42</v>
      </c>
      <c r="FK52" s="109"/>
      <c r="FL52" s="108"/>
      <c r="FM52" s="108"/>
      <c r="FN52" s="131"/>
      <c r="FO52" s="248">
        <f>FO44+SUM(FO46:FO51)</f>
        <v>94001</v>
      </c>
      <c r="FP52" s="132"/>
      <c r="FQ52" s="246">
        <f>FQ44+SUM(FQ46:FQ51)</f>
        <v>0.39</v>
      </c>
      <c r="FR52" s="109"/>
      <c r="FS52" s="108"/>
      <c r="FT52" s="108"/>
      <c r="FU52" s="131"/>
      <c r="FV52" s="248">
        <f>FV44+SUM(FV46:FV51)</f>
        <v>81535</v>
      </c>
      <c r="FW52" s="132"/>
      <c r="FX52" s="246">
        <f>FX44+SUM(FX46:FX51)</f>
        <v>0.33999999999999997</v>
      </c>
      <c r="FY52" s="109"/>
      <c r="FZ52" s="108"/>
      <c r="GA52" s="108"/>
      <c r="GB52" s="189"/>
      <c r="GC52" s="107"/>
      <c r="GD52" s="69"/>
      <c r="GE52" s="70"/>
    </row>
    <row r="53" spans="1:187" s="68" customFormat="1" ht="12.75" thickTop="1">
      <c r="A53" s="106"/>
      <c r="B53" s="106"/>
      <c r="C53" s="106"/>
      <c r="D53" s="106"/>
      <c r="E53" s="188"/>
      <c r="F53" s="106"/>
      <c r="G53" s="106"/>
      <c r="H53" s="106"/>
      <c r="I53" s="106"/>
      <c r="J53" s="106"/>
      <c r="K53" s="106"/>
      <c r="L53" s="106"/>
      <c r="M53" s="106"/>
      <c r="N53" s="106"/>
      <c r="O53" s="106"/>
      <c r="P53" s="106"/>
      <c r="Q53" s="106"/>
      <c r="R53" s="106"/>
      <c r="S53" s="188"/>
      <c r="T53" s="106"/>
      <c r="U53" s="106"/>
      <c r="V53" s="106"/>
      <c r="W53" s="188"/>
      <c r="X53" s="106"/>
      <c r="Y53" s="106"/>
      <c r="Z53" s="106"/>
      <c r="AA53" s="106"/>
      <c r="AB53" s="106"/>
      <c r="AC53" s="106"/>
      <c r="AD53" s="188"/>
      <c r="AE53" s="106"/>
      <c r="AF53" s="106"/>
      <c r="AG53" s="106"/>
      <c r="AH53" s="106"/>
      <c r="AI53" s="106"/>
      <c r="AJ53" s="106"/>
      <c r="AK53" s="106"/>
      <c r="AL53" s="106"/>
      <c r="AM53" s="106"/>
      <c r="AN53" s="106"/>
      <c r="AO53" s="106"/>
      <c r="AP53" s="106"/>
      <c r="AQ53" s="106"/>
      <c r="AR53" s="106"/>
      <c r="AS53" s="188"/>
      <c r="AT53" s="188"/>
      <c r="AU53" s="188"/>
      <c r="AV53" s="188"/>
      <c r="AW53" s="188"/>
      <c r="AX53" s="188"/>
      <c r="AY53" s="188"/>
      <c r="AZ53" s="188"/>
      <c r="BA53" s="188"/>
      <c r="BB53" s="188"/>
      <c r="BC53" s="188"/>
      <c r="BD53" s="106"/>
      <c r="BE53" s="106"/>
      <c r="BF53" s="106"/>
      <c r="BG53" s="188"/>
      <c r="BH53" s="188"/>
      <c r="BI53" s="188"/>
      <c r="BJ53" s="106"/>
      <c r="BK53" s="106"/>
      <c r="BL53" s="106"/>
      <c r="BM53" s="106"/>
      <c r="BN53" s="106"/>
      <c r="BO53" s="106"/>
      <c r="BP53" s="106"/>
      <c r="BQ53" s="106"/>
      <c r="BR53" s="106"/>
      <c r="BS53" s="106"/>
      <c r="BT53" s="106"/>
      <c r="BU53" s="108"/>
      <c r="BV53" s="108"/>
      <c r="BW53" s="108"/>
      <c r="BX53" s="109"/>
      <c r="BY53" s="108"/>
      <c r="BZ53" s="108"/>
      <c r="CA53" s="106"/>
      <c r="CB53" s="108"/>
      <c r="CC53" s="108"/>
      <c r="CD53" s="108"/>
      <c r="CE53" s="109"/>
      <c r="CF53" s="108"/>
      <c r="CG53" s="108"/>
      <c r="CH53" s="106"/>
      <c r="CI53" s="108"/>
      <c r="CJ53" s="108"/>
      <c r="CK53" s="108"/>
      <c r="CL53" s="106"/>
      <c r="CM53" s="106"/>
      <c r="CN53" s="106"/>
      <c r="CO53" s="106"/>
      <c r="CP53" s="108"/>
      <c r="CQ53" s="108"/>
      <c r="CR53" s="108"/>
      <c r="CS53" s="109"/>
      <c r="CT53" s="108"/>
      <c r="CU53" s="108"/>
      <c r="CV53" s="108"/>
      <c r="CW53" s="108"/>
      <c r="CX53" s="108"/>
      <c r="CY53" s="108"/>
      <c r="CZ53" s="109"/>
      <c r="DA53" s="108"/>
      <c r="DB53" s="108"/>
      <c r="DC53" s="106"/>
      <c r="DD53" s="108"/>
      <c r="DE53" s="108"/>
      <c r="DF53" s="108"/>
      <c r="DG53" s="109"/>
      <c r="DH53" s="108"/>
      <c r="DI53" s="108"/>
      <c r="DJ53" s="106"/>
      <c r="DK53" s="108"/>
      <c r="DL53" s="108"/>
      <c r="DM53" s="108"/>
      <c r="DN53" s="109"/>
      <c r="DO53" s="108"/>
      <c r="DP53" s="108"/>
      <c r="DQ53" s="188"/>
      <c r="DR53" s="108"/>
      <c r="DS53" s="108"/>
      <c r="DT53" s="108"/>
      <c r="DU53" s="109"/>
      <c r="DV53" s="108"/>
      <c r="DW53" s="108"/>
      <c r="DX53" s="106"/>
      <c r="DY53" s="108"/>
      <c r="DZ53" s="108"/>
      <c r="EA53" s="108"/>
      <c r="EB53" s="109"/>
      <c r="EC53" s="108"/>
      <c r="ED53" s="108"/>
      <c r="EE53" s="106"/>
      <c r="EF53" s="108"/>
      <c r="EG53" s="108"/>
      <c r="EH53" s="108"/>
      <c r="EI53" s="109"/>
      <c r="EJ53" s="108"/>
      <c r="EK53" s="108"/>
      <c r="EL53" s="106"/>
      <c r="EM53" s="108"/>
      <c r="EN53" s="108"/>
      <c r="EO53" s="108"/>
      <c r="EP53" s="109"/>
      <c r="EQ53" s="108"/>
      <c r="ER53" s="108"/>
      <c r="ES53" s="106"/>
      <c r="ET53" s="108"/>
      <c r="EU53" s="108"/>
      <c r="EV53" s="108"/>
      <c r="EW53" s="109"/>
      <c r="EX53" s="108"/>
      <c r="EY53" s="108"/>
      <c r="EZ53" s="188"/>
      <c r="FA53" s="108"/>
      <c r="FB53" s="108"/>
      <c r="FC53" s="108"/>
      <c r="FD53" s="109"/>
      <c r="FE53" s="108"/>
      <c r="FF53" s="108"/>
      <c r="FG53" s="106"/>
      <c r="FH53" s="108"/>
      <c r="FI53" s="108"/>
      <c r="FJ53" s="108"/>
      <c r="FK53" s="109"/>
      <c r="FL53" s="108"/>
      <c r="FM53" s="108"/>
      <c r="FN53" s="106"/>
      <c r="FO53" s="108"/>
      <c r="FP53" s="108"/>
      <c r="FQ53" s="108"/>
      <c r="FR53" s="109"/>
      <c r="FS53" s="108"/>
      <c r="FT53" s="108"/>
      <c r="FU53" s="106"/>
      <c r="FV53" s="108"/>
      <c r="FW53" s="108"/>
      <c r="FX53" s="108"/>
      <c r="FY53" s="109"/>
      <c r="FZ53" s="108"/>
      <c r="GA53" s="108"/>
      <c r="GB53" s="188"/>
      <c r="GC53" s="107"/>
      <c r="GD53" s="69"/>
      <c r="GE53" s="70"/>
    </row>
    <row r="54" spans="1:187" s="68" customFormat="1" ht="12">
      <c r="W54" s="70"/>
      <c r="AD54" s="70"/>
      <c r="AS54" s="70"/>
      <c r="AT54" s="70"/>
      <c r="AU54" s="70"/>
      <c r="AV54" s="70"/>
      <c r="AW54" s="70"/>
      <c r="AX54" s="70"/>
      <c r="AY54" s="70"/>
      <c r="AZ54" s="70"/>
      <c r="BA54" s="70"/>
      <c r="BB54" s="70"/>
      <c r="BC54" s="70"/>
      <c r="BU54" s="71"/>
      <c r="BV54" s="71"/>
      <c r="BW54" s="71"/>
      <c r="BX54" s="72"/>
      <c r="BY54" s="71"/>
      <c r="BZ54" s="71"/>
      <c r="CB54" s="71"/>
      <c r="CC54" s="71"/>
      <c r="CD54" s="71"/>
      <c r="CE54" s="72"/>
      <c r="CF54" s="71"/>
      <c r="CG54" s="71"/>
      <c r="CP54" s="71"/>
      <c r="CQ54" s="71"/>
      <c r="CR54" s="71"/>
      <c r="CS54" s="72"/>
      <c r="CT54" s="71"/>
      <c r="CU54" s="71"/>
      <c r="CV54" s="71"/>
      <c r="CW54" s="71"/>
      <c r="CX54" s="71"/>
      <c r="CY54" s="71"/>
      <c r="CZ54" s="72"/>
      <c r="DA54" s="71"/>
      <c r="DB54" s="71"/>
      <c r="DD54" s="71"/>
      <c r="DE54" s="71"/>
      <c r="DF54" s="71"/>
      <c r="DG54" s="72"/>
      <c r="DH54" s="71"/>
      <c r="DI54" s="71"/>
      <c r="DK54" s="71"/>
      <c r="DL54" s="71"/>
      <c r="DM54" s="71"/>
      <c r="DN54" s="72"/>
      <c r="DO54" s="71"/>
      <c r="DP54" s="71"/>
      <c r="DQ54" s="70"/>
      <c r="DR54" s="71"/>
      <c r="DS54" s="71"/>
      <c r="DT54" s="71"/>
      <c r="DU54" s="72"/>
      <c r="DV54" s="71"/>
      <c r="DW54" s="71"/>
      <c r="DY54" s="71"/>
      <c r="DZ54" s="71"/>
      <c r="EA54" s="71"/>
      <c r="EB54" s="72"/>
      <c r="EC54" s="71"/>
      <c r="ED54" s="71"/>
      <c r="EF54" s="71"/>
      <c r="EG54" s="71"/>
      <c r="EH54" s="71"/>
      <c r="EI54" s="72"/>
      <c r="EJ54" s="71"/>
      <c r="EK54" s="71"/>
      <c r="EM54" s="71"/>
      <c r="EN54" s="71"/>
      <c r="EO54" s="71"/>
      <c r="EP54" s="72"/>
      <c r="EQ54" s="71"/>
      <c r="ER54" s="71"/>
      <c r="ET54" s="71"/>
      <c r="EU54" s="71"/>
      <c r="EV54" s="71"/>
      <c r="EW54" s="72"/>
      <c r="EX54" s="71"/>
      <c r="EY54" s="71"/>
      <c r="EZ54" s="70"/>
      <c r="FA54" s="71"/>
      <c r="FB54" s="71"/>
      <c r="FC54" s="71"/>
      <c r="FD54" s="72"/>
      <c r="FE54" s="71"/>
      <c r="FF54" s="71"/>
      <c r="FH54" s="71"/>
      <c r="FI54" s="71"/>
      <c r="FJ54" s="71"/>
      <c r="FK54" s="72"/>
      <c r="FL54" s="71"/>
      <c r="FM54" s="71"/>
      <c r="FO54" s="71"/>
      <c r="FP54" s="71"/>
      <c r="FQ54" s="71"/>
      <c r="FR54" s="72"/>
      <c r="FS54" s="71"/>
      <c r="FT54" s="71"/>
      <c r="FV54" s="71"/>
      <c r="FW54" s="71"/>
      <c r="FX54" s="71"/>
      <c r="FY54" s="72"/>
      <c r="FZ54" s="71"/>
      <c r="GA54" s="71"/>
      <c r="GC54" s="69"/>
      <c r="GD54" s="69"/>
      <c r="GE54" s="70"/>
    </row>
    <row r="55" spans="1:187" s="68" customFormat="1" ht="12">
      <c r="W55" s="70"/>
      <c r="AD55" s="70"/>
      <c r="BU55" s="71"/>
      <c r="BV55" s="71"/>
      <c r="BW55" s="71"/>
      <c r="BX55" s="72"/>
      <c r="BY55" s="71"/>
      <c r="BZ55" s="71"/>
      <c r="CB55" s="71"/>
      <c r="CC55" s="71"/>
      <c r="CD55" s="71"/>
      <c r="CE55" s="72"/>
      <c r="CF55" s="71"/>
      <c r="CG55" s="71"/>
      <c r="CP55" s="71"/>
      <c r="CQ55" s="71"/>
      <c r="CR55" s="71"/>
      <c r="CS55" s="72"/>
      <c r="CT55" s="71"/>
      <c r="CU55" s="71"/>
      <c r="CV55" s="71"/>
      <c r="CW55" s="71"/>
      <c r="CX55" s="71"/>
      <c r="CY55" s="71"/>
      <c r="CZ55" s="72"/>
      <c r="DA55" s="71"/>
      <c r="DB55" s="71"/>
      <c r="DD55" s="71"/>
      <c r="DE55" s="71"/>
      <c r="DF55" s="71"/>
      <c r="DG55" s="72"/>
      <c r="DH55" s="71"/>
      <c r="DI55" s="71"/>
      <c r="DK55" s="71"/>
      <c r="DL55" s="71"/>
      <c r="DM55" s="71"/>
      <c r="DN55" s="72"/>
      <c r="DO55" s="71"/>
      <c r="DP55" s="71"/>
      <c r="DQ55" s="70"/>
      <c r="DR55" s="71"/>
      <c r="DS55" s="71"/>
      <c r="DT55" s="71"/>
      <c r="DU55" s="72"/>
      <c r="DV55" s="71"/>
      <c r="DW55" s="71"/>
      <c r="DY55" s="71"/>
      <c r="DZ55" s="71"/>
      <c r="EA55" s="71"/>
      <c r="EB55" s="72"/>
      <c r="EC55" s="71"/>
      <c r="ED55" s="71"/>
      <c r="EF55" s="71"/>
      <c r="EG55" s="71"/>
      <c r="EH55" s="71"/>
      <c r="EI55" s="72"/>
      <c r="EJ55" s="71"/>
      <c r="EK55" s="71"/>
      <c r="EM55" s="71"/>
      <c r="EN55" s="71"/>
      <c r="EO55" s="71"/>
      <c r="EP55" s="72"/>
      <c r="EQ55" s="71"/>
      <c r="ER55" s="71"/>
      <c r="ET55" s="71"/>
      <c r="EU55" s="71"/>
      <c r="EV55" s="71"/>
      <c r="EW55" s="72"/>
      <c r="EX55" s="71"/>
      <c r="EY55" s="71"/>
      <c r="EZ55" s="70"/>
      <c r="FA55" s="71"/>
      <c r="FB55" s="71"/>
      <c r="FC55" s="71"/>
      <c r="FD55" s="72"/>
      <c r="FE55" s="71"/>
      <c r="FF55" s="71"/>
      <c r="FH55" s="71"/>
      <c r="FI55" s="71"/>
      <c r="FJ55" s="71"/>
      <c r="FK55" s="72"/>
      <c r="FL55" s="71"/>
      <c r="FM55" s="71"/>
      <c r="FO55" s="71"/>
      <c r="FP55" s="71"/>
      <c r="FQ55" s="71"/>
      <c r="FR55" s="72"/>
      <c r="FS55" s="71"/>
      <c r="FT55" s="71"/>
      <c r="FV55" s="71"/>
      <c r="FW55" s="71"/>
      <c r="FX55" s="71"/>
      <c r="FY55" s="72"/>
      <c r="FZ55" s="71"/>
      <c r="GA55" s="71"/>
      <c r="GC55" s="69"/>
      <c r="GD55" s="69"/>
      <c r="GE55" s="70"/>
    </row>
    <row r="56" spans="1:187" s="68" customFormat="1" ht="12">
      <c r="A56" s="83" t="s">
        <v>88</v>
      </c>
      <c r="B56" s="83"/>
      <c r="C56" s="83"/>
      <c r="D56" s="83"/>
      <c r="E56" s="83"/>
      <c r="F56" s="83"/>
      <c r="G56" s="83"/>
      <c r="H56" s="83"/>
      <c r="I56" s="83"/>
      <c r="J56" s="83"/>
      <c r="K56" s="83"/>
      <c r="L56" s="83"/>
      <c r="M56" s="83"/>
      <c r="N56" s="83"/>
      <c r="O56" s="83"/>
      <c r="P56" s="83"/>
      <c r="Q56" s="83"/>
      <c r="R56" s="83"/>
      <c r="S56" s="83"/>
      <c r="T56" s="83"/>
      <c r="U56" s="83"/>
      <c r="V56" s="83"/>
      <c r="W56" s="300"/>
      <c r="X56" s="83"/>
      <c r="Y56" s="83"/>
      <c r="Z56" s="83"/>
      <c r="AA56" s="83"/>
      <c r="AB56" s="83"/>
      <c r="AC56" s="83"/>
      <c r="AD56" s="300"/>
      <c r="AE56" s="83"/>
      <c r="AF56" s="83"/>
      <c r="AG56" s="83"/>
      <c r="AH56" s="83"/>
      <c r="AI56" s="83"/>
      <c r="AJ56" s="83"/>
      <c r="AK56" s="83"/>
      <c r="AL56" s="83"/>
      <c r="AM56" s="83"/>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3"/>
      <c r="BR56" s="83"/>
      <c r="BS56" s="83"/>
      <c r="BT56" s="83"/>
      <c r="BU56" s="71"/>
      <c r="BV56" s="71"/>
      <c r="BW56" s="71"/>
      <c r="BX56" s="72"/>
      <c r="BY56" s="71"/>
      <c r="BZ56" s="71"/>
      <c r="CA56" s="83"/>
      <c r="CB56" s="71"/>
      <c r="CC56" s="71"/>
      <c r="CD56" s="71"/>
      <c r="CE56" s="72"/>
      <c r="CF56" s="71"/>
      <c r="CG56" s="71"/>
      <c r="CH56" s="83"/>
      <c r="CI56" s="83"/>
      <c r="CJ56" s="83"/>
      <c r="CK56" s="83"/>
      <c r="CL56" s="83"/>
      <c r="CM56" s="83"/>
      <c r="CN56" s="83"/>
      <c r="CO56" s="83"/>
      <c r="CP56" s="71"/>
      <c r="CQ56" s="71"/>
      <c r="CR56" s="71"/>
      <c r="CS56" s="72"/>
      <c r="CT56" s="71"/>
      <c r="CU56" s="71"/>
      <c r="CV56" s="71"/>
      <c r="CW56" s="71"/>
      <c r="CX56" s="71"/>
      <c r="CY56" s="71"/>
      <c r="CZ56" s="72"/>
      <c r="DA56" s="71"/>
      <c r="DB56" s="71"/>
      <c r="DC56" s="83"/>
      <c r="DD56" s="71"/>
      <c r="DE56" s="71"/>
      <c r="DF56" s="71"/>
      <c r="DG56" s="72"/>
      <c r="DH56" s="71"/>
      <c r="DI56" s="71"/>
      <c r="DJ56" s="83"/>
      <c r="DK56" s="71"/>
      <c r="DL56" s="71"/>
      <c r="DM56" s="71"/>
      <c r="DN56" s="72"/>
      <c r="DO56" s="71"/>
      <c r="DP56" s="71"/>
      <c r="DQ56" s="83"/>
      <c r="DR56" s="71"/>
      <c r="DS56" s="71"/>
      <c r="DT56" s="71"/>
      <c r="DU56" s="72"/>
      <c r="DV56" s="71"/>
      <c r="DW56" s="71"/>
      <c r="DX56" s="83"/>
      <c r="DY56" s="71"/>
      <c r="DZ56" s="71"/>
      <c r="EA56" s="71"/>
      <c r="EB56" s="72"/>
      <c r="EC56" s="71"/>
      <c r="ED56" s="71"/>
      <c r="EE56" s="83"/>
      <c r="EF56" s="71"/>
      <c r="EG56" s="71"/>
      <c r="EH56" s="71"/>
      <c r="EI56" s="72"/>
      <c r="EJ56" s="71"/>
      <c r="EK56" s="71"/>
      <c r="EL56" s="83"/>
      <c r="EM56" s="71"/>
      <c r="EN56" s="71"/>
      <c r="EO56" s="71"/>
      <c r="EP56" s="72"/>
      <c r="EQ56" s="71"/>
      <c r="ER56" s="71"/>
      <c r="ES56" s="83"/>
      <c r="ET56" s="71"/>
      <c r="EU56" s="71"/>
      <c r="EV56" s="71"/>
      <c r="EW56" s="72"/>
      <c r="EX56" s="71"/>
      <c r="EY56" s="71"/>
      <c r="EZ56" s="83"/>
      <c r="FA56" s="71"/>
      <c r="FB56" s="71"/>
      <c r="FC56" s="71"/>
      <c r="FD56" s="72"/>
      <c r="FE56" s="71"/>
      <c r="FF56" s="71"/>
      <c r="FG56" s="83"/>
      <c r="FH56" s="71"/>
      <c r="FI56" s="71"/>
      <c r="FJ56" s="71"/>
      <c r="FK56" s="72"/>
      <c r="FL56" s="71"/>
      <c r="FM56" s="71"/>
      <c r="FN56" s="83"/>
      <c r="FO56" s="71"/>
      <c r="FP56" s="71"/>
      <c r="FQ56" s="71"/>
      <c r="FR56" s="72"/>
      <c r="FS56" s="71"/>
      <c r="FT56" s="71"/>
      <c r="FU56" s="83"/>
      <c r="FV56" s="71"/>
      <c r="FW56" s="71"/>
      <c r="FX56" s="71"/>
      <c r="FY56" s="72"/>
      <c r="FZ56" s="71"/>
      <c r="GA56" s="71"/>
      <c r="GB56" s="83"/>
      <c r="GC56" s="69"/>
      <c r="GD56" s="69"/>
      <c r="GE56" s="70"/>
    </row>
    <row r="57" spans="1:187" s="136" customFormat="1" ht="12">
      <c r="W57" s="138"/>
      <c r="AD57" s="138"/>
      <c r="BU57" s="71"/>
      <c r="BV57" s="71"/>
      <c r="BW57" s="71"/>
      <c r="BX57" s="72"/>
      <c r="BY57" s="71"/>
      <c r="BZ57" s="71"/>
      <c r="CB57" s="71"/>
      <c r="CC57" s="71"/>
      <c r="CD57" s="71"/>
      <c r="CE57" s="72"/>
      <c r="CF57" s="71"/>
      <c r="CG57" s="71"/>
      <c r="CP57" s="71"/>
      <c r="CQ57" s="71"/>
      <c r="CR57" s="71"/>
      <c r="CS57" s="72"/>
      <c r="CT57" s="71"/>
      <c r="CU57" s="71"/>
      <c r="CV57" s="71"/>
      <c r="CW57" s="71"/>
      <c r="CX57" s="71"/>
      <c r="CY57" s="71"/>
      <c r="CZ57" s="72"/>
      <c r="DA57" s="71"/>
      <c r="DB57" s="71"/>
      <c r="DD57" s="71"/>
      <c r="DE57" s="71"/>
      <c r="DF57" s="71"/>
      <c r="DG57" s="72"/>
      <c r="DH57" s="71"/>
      <c r="DI57" s="71"/>
      <c r="DK57" s="71"/>
      <c r="DL57" s="71"/>
      <c r="DM57" s="71"/>
      <c r="DN57" s="72"/>
      <c r="DO57" s="71"/>
      <c r="DP57" s="71"/>
      <c r="DR57" s="71"/>
      <c r="DS57" s="71"/>
      <c r="DT57" s="71"/>
      <c r="DU57" s="72"/>
      <c r="DV57" s="71"/>
      <c r="DW57" s="71"/>
      <c r="DY57" s="71"/>
      <c r="DZ57" s="71"/>
      <c r="EA57" s="71"/>
      <c r="EB57" s="72"/>
      <c r="EC57" s="71"/>
      <c r="ED57" s="71"/>
      <c r="EF57" s="71"/>
      <c r="EG57" s="71"/>
      <c r="EH57" s="71"/>
      <c r="EI57" s="72"/>
      <c r="EJ57" s="71"/>
      <c r="EK57" s="71"/>
      <c r="EM57" s="71"/>
      <c r="EN57" s="71"/>
      <c r="EO57" s="71"/>
      <c r="EP57" s="72"/>
      <c r="EQ57" s="71"/>
      <c r="ER57" s="71"/>
      <c r="ET57" s="71"/>
      <c r="EU57" s="71"/>
      <c r="EV57" s="71"/>
      <c r="EW57" s="72"/>
      <c r="EX57" s="71"/>
      <c r="EY57" s="71"/>
      <c r="FA57" s="71"/>
      <c r="FB57" s="71"/>
      <c r="FC57" s="71"/>
      <c r="FD57" s="72"/>
      <c r="FE57" s="71"/>
      <c r="FF57" s="71"/>
      <c r="FH57" s="71"/>
      <c r="FI57" s="71"/>
      <c r="FJ57" s="71"/>
      <c r="FK57" s="72"/>
      <c r="FL57" s="71"/>
      <c r="FM57" s="71"/>
      <c r="FO57" s="71"/>
      <c r="FP57" s="71"/>
      <c r="FQ57" s="71"/>
      <c r="FR57" s="72"/>
      <c r="FS57" s="71"/>
      <c r="FT57" s="71"/>
      <c r="FV57" s="71"/>
      <c r="FW57" s="71"/>
      <c r="FX57" s="71"/>
      <c r="FY57" s="72"/>
      <c r="FZ57" s="71"/>
      <c r="GA57" s="71"/>
      <c r="GC57" s="137"/>
      <c r="GD57" s="137"/>
      <c r="GE57" s="138"/>
    </row>
    <row r="58" spans="1:187" s="136" customFormat="1" ht="12">
      <c r="A58" s="350" t="s">
        <v>104</v>
      </c>
      <c r="B58" s="350"/>
      <c r="C58" s="350"/>
      <c r="D58" s="350"/>
      <c r="E58" s="350"/>
      <c r="F58" s="350"/>
      <c r="G58" s="350"/>
      <c r="H58" s="350"/>
      <c r="I58" s="350"/>
      <c r="J58" s="350"/>
      <c r="K58" s="350"/>
      <c r="L58" s="350"/>
      <c r="M58" s="350"/>
      <c r="N58" s="350"/>
      <c r="O58" s="350"/>
      <c r="P58" s="350"/>
      <c r="Q58" s="350"/>
      <c r="R58" s="350"/>
      <c r="S58" s="350"/>
      <c r="T58" s="350"/>
      <c r="U58" s="350"/>
      <c r="V58" s="350"/>
      <c r="W58" s="350"/>
      <c r="X58" s="350"/>
      <c r="Y58" s="350"/>
      <c r="Z58" s="350"/>
      <c r="AA58" s="350"/>
      <c r="AB58" s="350"/>
      <c r="AC58" s="350"/>
      <c r="AD58" s="350"/>
      <c r="AE58" s="350"/>
      <c r="AF58" s="350"/>
      <c r="AG58" s="350"/>
      <c r="AH58" s="350"/>
      <c r="AI58" s="350"/>
      <c r="AJ58" s="350"/>
      <c r="AK58" s="350"/>
      <c r="AL58" s="350"/>
      <c r="AM58" s="350"/>
      <c r="AN58" s="350"/>
      <c r="AO58" s="350"/>
      <c r="AP58" s="350"/>
      <c r="AQ58" s="350"/>
      <c r="AR58" s="350"/>
      <c r="AS58" s="350"/>
      <c r="AT58" s="350"/>
      <c r="AU58" s="350"/>
      <c r="AV58" s="350"/>
      <c r="AW58" s="350"/>
      <c r="AX58" s="350"/>
      <c r="AY58" s="350"/>
      <c r="AZ58" s="350"/>
      <c r="BA58" s="350"/>
      <c r="BB58" s="350"/>
      <c r="BC58" s="350"/>
      <c r="BD58" s="350"/>
      <c r="BE58" s="350"/>
      <c r="BF58" s="350"/>
      <c r="BG58" s="350"/>
      <c r="BH58" s="350"/>
      <c r="BI58" s="350"/>
      <c r="BJ58" s="350"/>
      <c r="BK58" s="350"/>
      <c r="BL58" s="350"/>
      <c r="BM58" s="350"/>
      <c r="BN58" s="350"/>
      <c r="BO58" s="350"/>
      <c r="BP58" s="350"/>
      <c r="BQ58" s="350"/>
      <c r="BR58" s="350"/>
      <c r="BS58" s="350"/>
      <c r="BT58" s="350"/>
      <c r="BU58" s="350"/>
      <c r="BV58" s="350"/>
      <c r="BW58" s="350"/>
      <c r="BX58" s="350"/>
      <c r="BY58" s="350"/>
      <c r="BZ58" s="350"/>
      <c r="CA58" s="350"/>
      <c r="CB58" s="350"/>
      <c r="CC58" s="350"/>
      <c r="CD58" s="350"/>
      <c r="CE58" s="350"/>
      <c r="CF58" s="350"/>
      <c r="CG58" s="350"/>
      <c r="CH58" s="350"/>
      <c r="CI58" s="350"/>
      <c r="CJ58" s="350"/>
      <c r="CK58" s="350"/>
      <c r="CL58" s="350"/>
      <c r="CM58" s="350"/>
      <c r="CN58" s="350"/>
      <c r="CO58" s="350"/>
      <c r="CP58" s="350"/>
      <c r="CQ58" s="350"/>
      <c r="CR58" s="350"/>
      <c r="CS58" s="350"/>
      <c r="CT58" s="350"/>
      <c r="CU58" s="350"/>
      <c r="CV58" s="350"/>
      <c r="CW58" s="350"/>
      <c r="CX58" s="350"/>
      <c r="CY58" s="350"/>
      <c r="CZ58" s="350"/>
      <c r="DA58" s="350"/>
      <c r="DB58" s="350"/>
      <c r="DC58" s="350"/>
      <c r="DD58" s="350"/>
      <c r="DE58" s="350"/>
      <c r="DF58" s="350"/>
      <c r="DG58" s="350"/>
      <c r="DH58" s="350"/>
      <c r="DI58" s="350"/>
      <c r="DJ58" s="350"/>
      <c r="DK58" s="350"/>
      <c r="DL58" s="350"/>
      <c r="DM58" s="350"/>
      <c r="DN58" s="350"/>
      <c r="DO58" s="350"/>
      <c r="DP58" s="350"/>
      <c r="DQ58" s="350"/>
      <c r="DR58" s="350"/>
      <c r="DS58" s="350"/>
      <c r="DT58" s="350"/>
      <c r="DU58" s="350"/>
      <c r="DV58" s="350"/>
      <c r="DW58" s="350"/>
      <c r="DX58" s="350"/>
      <c r="DY58" s="350"/>
      <c r="DZ58" s="350"/>
      <c r="EA58" s="350"/>
      <c r="EB58" s="350"/>
      <c r="EC58" s="350"/>
      <c r="ED58" s="350"/>
      <c r="EE58" s="350"/>
      <c r="EF58" s="350"/>
      <c r="EG58" s="350"/>
      <c r="EH58" s="350"/>
      <c r="EI58" s="350"/>
      <c r="EJ58" s="350"/>
      <c r="EK58" s="350"/>
      <c r="EL58" s="350"/>
      <c r="EM58" s="350"/>
      <c r="EN58" s="350"/>
      <c r="EO58" s="350"/>
      <c r="EP58" s="350"/>
      <c r="EQ58" s="350"/>
      <c r="ER58" s="350"/>
      <c r="ES58" s="350"/>
      <c r="ET58" s="350"/>
      <c r="EU58" s="350"/>
      <c r="EV58" s="350"/>
      <c r="EW58" s="350"/>
      <c r="EX58" s="350"/>
      <c r="EY58" s="350"/>
      <c r="EZ58" s="350"/>
      <c r="FA58" s="350"/>
      <c r="FB58" s="350"/>
      <c r="FC58" s="350"/>
      <c r="FD58" s="350"/>
      <c r="FE58" s="350"/>
      <c r="FF58" s="350"/>
      <c r="FG58" s="350"/>
      <c r="FH58" s="350"/>
      <c r="FI58" s="350"/>
      <c r="FJ58" s="350"/>
      <c r="FK58" s="350"/>
      <c r="FL58" s="350"/>
      <c r="FM58" s="350"/>
      <c r="FN58" s="350"/>
      <c r="FO58" s="350"/>
      <c r="FP58" s="350"/>
      <c r="FQ58" s="350"/>
      <c r="FR58" s="350"/>
      <c r="FS58" s="350"/>
      <c r="FT58" s="350"/>
      <c r="FU58" s="350"/>
      <c r="FV58" s="350"/>
      <c r="FW58" s="350"/>
      <c r="FX58" s="350"/>
      <c r="FY58" s="350"/>
      <c r="FZ58" s="350"/>
      <c r="GA58" s="350"/>
      <c r="GC58" s="137"/>
      <c r="GD58" s="137"/>
      <c r="GE58" s="138"/>
    </row>
    <row r="59" spans="1:187" s="136" customFormat="1" ht="12">
      <c r="A59" s="350" t="s">
        <v>105</v>
      </c>
      <c r="B59" s="350"/>
      <c r="C59" s="350"/>
      <c r="D59" s="350"/>
      <c r="E59" s="350"/>
      <c r="F59" s="350"/>
      <c r="G59" s="350"/>
      <c r="H59" s="350"/>
      <c r="I59" s="350"/>
      <c r="J59" s="350"/>
      <c r="K59" s="350"/>
      <c r="L59" s="350"/>
      <c r="M59" s="350"/>
      <c r="N59" s="350"/>
      <c r="O59" s="350"/>
      <c r="P59" s="350"/>
      <c r="Q59" s="350"/>
      <c r="R59" s="350"/>
      <c r="S59" s="350"/>
      <c r="T59" s="350"/>
      <c r="U59" s="350"/>
      <c r="V59" s="350"/>
      <c r="W59" s="350"/>
      <c r="X59" s="350"/>
      <c r="Y59" s="350"/>
      <c r="Z59" s="350"/>
      <c r="AA59" s="350"/>
      <c r="AB59" s="350"/>
      <c r="AC59" s="350"/>
      <c r="AD59" s="350"/>
      <c r="AE59" s="350"/>
      <c r="AF59" s="350"/>
      <c r="AG59" s="350"/>
      <c r="AH59" s="350"/>
      <c r="AI59" s="350"/>
      <c r="AJ59" s="350"/>
      <c r="AK59" s="350"/>
      <c r="AL59" s="350"/>
      <c r="AM59" s="350"/>
      <c r="AN59" s="350"/>
      <c r="AO59" s="350"/>
      <c r="AP59" s="350"/>
      <c r="AQ59" s="350"/>
      <c r="AR59" s="350"/>
      <c r="AS59" s="350"/>
      <c r="AT59" s="350"/>
      <c r="AU59" s="350"/>
      <c r="AV59" s="350"/>
      <c r="AW59" s="350"/>
      <c r="AX59" s="350"/>
      <c r="AY59" s="350"/>
      <c r="AZ59" s="350"/>
      <c r="BA59" s="350"/>
      <c r="BB59" s="350"/>
      <c r="BC59" s="350"/>
      <c r="BD59" s="350"/>
      <c r="BE59" s="350"/>
      <c r="BF59" s="350"/>
      <c r="BG59" s="350"/>
      <c r="BH59" s="350"/>
      <c r="BI59" s="350"/>
      <c r="BJ59" s="350"/>
      <c r="BK59" s="350"/>
      <c r="BL59" s="350"/>
      <c r="BM59" s="350"/>
      <c r="BN59" s="350"/>
      <c r="BO59" s="350"/>
      <c r="BP59" s="350"/>
      <c r="BQ59" s="350"/>
      <c r="BR59" s="350"/>
      <c r="BS59" s="350"/>
      <c r="BT59" s="350"/>
      <c r="BU59" s="350"/>
      <c r="BV59" s="350"/>
      <c r="BW59" s="350"/>
      <c r="BX59" s="350"/>
      <c r="BY59" s="350"/>
      <c r="BZ59" s="350"/>
      <c r="CA59" s="350"/>
      <c r="CB59" s="350"/>
      <c r="CC59" s="350"/>
      <c r="CD59" s="350"/>
      <c r="CE59" s="350"/>
      <c r="CF59" s="350"/>
      <c r="CG59" s="350"/>
      <c r="CH59" s="350"/>
      <c r="CI59" s="350"/>
      <c r="CJ59" s="350"/>
      <c r="CK59" s="350"/>
      <c r="CL59" s="350"/>
      <c r="CM59" s="350"/>
      <c r="CN59" s="350"/>
      <c r="CO59" s="350"/>
      <c r="CP59" s="350"/>
      <c r="CQ59" s="350"/>
      <c r="CR59" s="350"/>
      <c r="CS59" s="350"/>
      <c r="CT59" s="350"/>
      <c r="CU59" s="350"/>
      <c r="CV59" s="350"/>
      <c r="CW59" s="350"/>
      <c r="CX59" s="350"/>
      <c r="CY59" s="350"/>
      <c r="CZ59" s="350"/>
      <c r="DA59" s="350"/>
      <c r="DB59" s="350"/>
      <c r="DC59" s="350"/>
      <c r="DD59" s="350"/>
      <c r="DE59" s="350"/>
      <c r="DF59" s="350"/>
      <c r="DG59" s="350"/>
      <c r="DH59" s="350"/>
      <c r="DI59" s="350"/>
      <c r="DJ59" s="350"/>
      <c r="DK59" s="350"/>
      <c r="DL59" s="350"/>
      <c r="DM59" s="350"/>
      <c r="DN59" s="350"/>
      <c r="DO59" s="350"/>
      <c r="DP59" s="350"/>
      <c r="DQ59" s="350"/>
      <c r="DR59" s="350"/>
      <c r="DS59" s="350"/>
      <c r="DT59" s="350"/>
      <c r="DU59" s="350"/>
      <c r="DV59" s="350"/>
      <c r="DW59" s="350"/>
      <c r="DX59" s="350"/>
      <c r="DY59" s="350"/>
      <c r="DZ59" s="350"/>
      <c r="EA59" s="350"/>
      <c r="EB59" s="350"/>
      <c r="EC59" s="350"/>
      <c r="ED59" s="350"/>
      <c r="EE59" s="350"/>
      <c r="EF59" s="350"/>
      <c r="EG59" s="350"/>
      <c r="EH59" s="350"/>
      <c r="EI59" s="350"/>
      <c r="EJ59" s="350"/>
      <c r="EK59" s="350"/>
      <c r="EL59" s="350"/>
      <c r="EM59" s="350"/>
      <c r="EN59" s="350"/>
      <c r="EO59" s="350"/>
      <c r="EP59" s="350"/>
      <c r="EQ59" s="350"/>
      <c r="ER59" s="350"/>
      <c r="ES59" s="350"/>
      <c r="ET59" s="350"/>
      <c r="EU59" s="350"/>
      <c r="EV59" s="350"/>
      <c r="EW59" s="350"/>
      <c r="EX59" s="350"/>
      <c r="EY59" s="350"/>
      <c r="EZ59" s="350"/>
      <c r="FA59" s="350"/>
      <c r="FB59" s="350"/>
      <c r="FC59" s="350"/>
      <c r="FD59" s="350"/>
      <c r="FE59" s="350"/>
      <c r="FF59" s="350"/>
      <c r="FG59" s="350"/>
      <c r="FH59" s="350"/>
      <c r="FI59" s="350"/>
      <c r="FJ59" s="350"/>
      <c r="FK59" s="350"/>
      <c r="FL59" s="350"/>
      <c r="FM59" s="350"/>
      <c r="FN59" s="350"/>
      <c r="FO59" s="350"/>
      <c r="FP59" s="350"/>
      <c r="FQ59" s="350"/>
      <c r="FR59" s="350"/>
      <c r="FS59" s="350"/>
      <c r="FT59" s="350"/>
      <c r="FU59" s="350"/>
      <c r="FV59" s="350"/>
      <c r="FW59" s="350"/>
      <c r="FX59" s="350"/>
      <c r="FY59" s="350"/>
      <c r="FZ59" s="350"/>
      <c r="GA59" s="350"/>
      <c r="GC59" s="137"/>
      <c r="GD59" s="137"/>
      <c r="GE59" s="138"/>
    </row>
    <row r="60" spans="1:187" s="136" customFormat="1" ht="12">
      <c r="A60" s="350" t="s">
        <v>207</v>
      </c>
      <c r="B60" s="350"/>
      <c r="C60" s="350"/>
      <c r="D60" s="350"/>
      <c r="E60" s="350"/>
      <c r="F60" s="350"/>
      <c r="G60" s="350"/>
      <c r="H60" s="350"/>
      <c r="I60" s="350"/>
      <c r="J60" s="350"/>
      <c r="K60" s="350"/>
      <c r="L60" s="350"/>
      <c r="M60" s="350"/>
      <c r="N60" s="350"/>
      <c r="O60" s="350"/>
      <c r="P60" s="350"/>
      <c r="Q60" s="350"/>
      <c r="R60" s="350"/>
      <c r="S60" s="350"/>
      <c r="T60" s="350"/>
      <c r="U60" s="350"/>
      <c r="V60" s="350"/>
      <c r="W60" s="350"/>
      <c r="X60" s="350"/>
      <c r="Y60" s="350"/>
      <c r="Z60" s="350"/>
      <c r="AA60" s="350"/>
      <c r="AB60" s="350"/>
      <c r="AC60" s="350"/>
      <c r="AD60" s="350"/>
      <c r="AE60" s="350"/>
      <c r="AF60" s="350"/>
      <c r="AG60" s="350"/>
      <c r="AH60" s="350"/>
      <c r="AI60" s="350"/>
      <c r="AJ60" s="350"/>
      <c r="AK60" s="350"/>
      <c r="AL60" s="350"/>
      <c r="AM60" s="350"/>
      <c r="AN60" s="350"/>
      <c r="AO60" s="350"/>
      <c r="AP60" s="350"/>
      <c r="AQ60" s="350"/>
      <c r="AR60" s="350"/>
      <c r="AS60" s="350"/>
      <c r="AT60" s="350"/>
      <c r="AU60" s="350"/>
      <c r="AV60" s="350"/>
      <c r="AW60" s="350"/>
      <c r="AX60" s="350"/>
      <c r="AY60" s="350"/>
      <c r="AZ60" s="350"/>
      <c r="BA60" s="350"/>
      <c r="BB60" s="350"/>
      <c r="BC60" s="350"/>
      <c r="BD60" s="350"/>
      <c r="BE60" s="350"/>
      <c r="BF60" s="350"/>
      <c r="BG60" s="350"/>
      <c r="BH60" s="350"/>
      <c r="BI60" s="350"/>
      <c r="BJ60" s="350"/>
      <c r="BK60" s="350"/>
      <c r="BL60" s="350"/>
      <c r="BM60" s="350"/>
      <c r="BN60" s="350"/>
      <c r="BO60" s="350"/>
      <c r="BP60" s="350"/>
      <c r="BQ60" s="350"/>
      <c r="BR60" s="350"/>
      <c r="BS60" s="350"/>
      <c r="BT60" s="350"/>
      <c r="BU60" s="350"/>
      <c r="BV60" s="350"/>
      <c r="BW60" s="350"/>
      <c r="BX60" s="350"/>
      <c r="BY60" s="350"/>
      <c r="BZ60" s="350"/>
      <c r="CA60" s="350"/>
      <c r="CB60" s="350"/>
      <c r="CC60" s="350"/>
      <c r="CD60" s="350"/>
      <c r="CE60" s="350"/>
      <c r="CF60" s="350"/>
      <c r="CG60" s="350"/>
      <c r="CH60" s="350"/>
      <c r="CI60" s="350"/>
      <c r="CJ60" s="350"/>
      <c r="CK60" s="350"/>
      <c r="CL60" s="350"/>
      <c r="CM60" s="350"/>
      <c r="CN60" s="350"/>
      <c r="CO60" s="350"/>
      <c r="CP60" s="350"/>
      <c r="CQ60" s="350"/>
      <c r="CR60" s="350"/>
      <c r="CS60" s="350"/>
      <c r="CT60" s="350"/>
      <c r="CU60" s="350"/>
      <c r="CV60" s="350"/>
      <c r="CW60" s="350"/>
      <c r="CX60" s="350"/>
      <c r="CY60" s="350"/>
      <c r="CZ60" s="350"/>
      <c r="DA60" s="350"/>
      <c r="DB60" s="350"/>
      <c r="DC60" s="350"/>
      <c r="DD60" s="350"/>
      <c r="DE60" s="350"/>
      <c r="DF60" s="350"/>
      <c r="DG60" s="350"/>
      <c r="DH60" s="350"/>
      <c r="DI60" s="350"/>
      <c r="DJ60" s="350"/>
      <c r="DK60" s="350"/>
      <c r="DL60" s="350"/>
      <c r="DM60" s="350"/>
      <c r="DN60" s="350"/>
      <c r="DO60" s="350"/>
      <c r="DP60" s="350"/>
      <c r="DQ60" s="350"/>
      <c r="DR60" s="350"/>
      <c r="DS60" s="350"/>
      <c r="DT60" s="350"/>
      <c r="DU60" s="350"/>
      <c r="DV60" s="350"/>
      <c r="DW60" s="350"/>
      <c r="DX60" s="350"/>
      <c r="DY60" s="350"/>
      <c r="DZ60" s="350"/>
      <c r="EA60" s="350"/>
      <c r="EB60" s="350"/>
      <c r="EC60" s="350"/>
      <c r="ED60" s="350"/>
      <c r="EE60" s="350"/>
      <c r="EF60" s="350"/>
      <c r="EG60" s="350"/>
      <c r="EH60" s="350"/>
      <c r="EI60" s="350"/>
      <c r="EJ60" s="350"/>
      <c r="EK60" s="350"/>
      <c r="EL60" s="350"/>
      <c r="EM60" s="350"/>
      <c r="EN60" s="350"/>
      <c r="EO60" s="350"/>
      <c r="EP60" s="350"/>
      <c r="EQ60" s="350"/>
      <c r="ER60" s="350"/>
      <c r="ES60" s="350"/>
      <c r="ET60" s="350"/>
      <c r="EU60" s="350"/>
      <c r="EV60" s="350"/>
      <c r="EW60" s="350"/>
      <c r="EX60" s="350"/>
      <c r="EY60" s="350"/>
      <c r="EZ60" s="350"/>
      <c r="FA60" s="350"/>
      <c r="FB60" s="350"/>
      <c r="FC60" s="350"/>
      <c r="FD60" s="350"/>
      <c r="FE60" s="350"/>
      <c r="FF60" s="350"/>
      <c r="FG60" s="350"/>
      <c r="FH60" s="350"/>
      <c r="FI60" s="350"/>
      <c r="FJ60" s="350"/>
      <c r="FK60" s="350"/>
      <c r="FL60" s="350"/>
      <c r="FM60" s="350"/>
      <c r="FN60" s="350"/>
      <c r="FO60" s="350"/>
      <c r="FP60" s="350"/>
      <c r="FQ60" s="350"/>
      <c r="FR60" s="350"/>
      <c r="FS60" s="350"/>
      <c r="FT60" s="350"/>
      <c r="FU60" s="350"/>
      <c r="FV60" s="350"/>
      <c r="FW60" s="350"/>
      <c r="FX60" s="350"/>
      <c r="FY60" s="350"/>
      <c r="FZ60" s="350"/>
      <c r="GA60" s="350"/>
      <c r="GC60" s="137"/>
      <c r="GD60" s="137"/>
      <c r="GE60" s="138"/>
    </row>
    <row r="61" spans="1:187" s="136" customFormat="1" ht="12">
      <c r="A61" s="264" t="s">
        <v>202</v>
      </c>
      <c r="B61" s="264"/>
      <c r="C61" s="264"/>
      <c r="D61" s="264"/>
      <c r="E61" s="264"/>
      <c r="F61" s="264"/>
      <c r="G61" s="264"/>
      <c r="H61" s="264"/>
      <c r="I61" s="264"/>
      <c r="J61" s="264"/>
      <c r="K61" s="264"/>
      <c r="L61" s="264"/>
      <c r="M61" s="264"/>
      <c r="N61" s="264"/>
      <c r="O61" s="264"/>
      <c r="P61" s="264"/>
      <c r="Q61" s="264"/>
      <c r="R61" s="264"/>
      <c r="S61" s="264"/>
      <c r="T61" s="264"/>
      <c r="U61" s="264"/>
      <c r="V61" s="264"/>
      <c r="W61" s="301"/>
      <c r="X61" s="264"/>
      <c r="Y61" s="264"/>
      <c r="Z61" s="264"/>
      <c r="AA61" s="264"/>
      <c r="AB61" s="264"/>
      <c r="AC61" s="264"/>
      <c r="AD61" s="301"/>
      <c r="AE61" s="264"/>
      <c r="AF61" s="264"/>
      <c r="AG61" s="264"/>
      <c r="AH61" s="264"/>
      <c r="AI61" s="264"/>
      <c r="AJ61" s="264"/>
      <c r="AK61" s="264"/>
      <c r="AL61" s="264"/>
      <c r="AM61" s="264"/>
      <c r="AN61" s="264"/>
      <c r="AO61" s="264"/>
      <c r="AP61" s="264"/>
      <c r="AQ61" s="264"/>
      <c r="AR61" s="264"/>
      <c r="AS61" s="264"/>
      <c r="AT61" s="264"/>
      <c r="AU61" s="264"/>
      <c r="AV61" s="264"/>
      <c r="AW61" s="264"/>
      <c r="AX61" s="264"/>
      <c r="AY61" s="264"/>
      <c r="AZ61" s="264"/>
      <c r="BA61" s="264"/>
      <c r="BB61" s="264"/>
      <c r="BC61" s="264"/>
      <c r="BD61" s="264"/>
      <c r="BE61" s="264"/>
      <c r="BF61" s="264"/>
      <c r="BG61" s="264"/>
      <c r="BH61" s="264"/>
      <c r="BI61" s="264"/>
      <c r="BJ61" s="264"/>
      <c r="BK61" s="264"/>
      <c r="BL61" s="264"/>
      <c r="BM61" s="264"/>
      <c r="BN61" s="264"/>
      <c r="BO61" s="264"/>
      <c r="BP61" s="264"/>
      <c r="BQ61" s="264"/>
      <c r="BR61" s="264"/>
      <c r="BS61" s="264"/>
      <c r="BT61" s="264"/>
      <c r="BU61" s="264"/>
      <c r="BV61" s="264"/>
      <c r="BW61" s="264"/>
      <c r="BX61" s="264"/>
      <c r="BY61" s="264"/>
      <c r="BZ61" s="264"/>
      <c r="CA61" s="264"/>
      <c r="CB61" s="264"/>
      <c r="CC61" s="264"/>
      <c r="CD61" s="264"/>
      <c r="CE61" s="264"/>
      <c r="CF61" s="264"/>
      <c r="CG61" s="264"/>
      <c r="CH61" s="264"/>
      <c r="CI61" s="264"/>
      <c r="CJ61" s="264"/>
      <c r="CK61" s="264"/>
      <c r="CL61" s="264"/>
      <c r="CM61" s="264"/>
      <c r="CN61" s="264"/>
      <c r="CO61" s="264"/>
      <c r="CP61" s="264"/>
      <c r="CQ61" s="264"/>
      <c r="CR61" s="264"/>
      <c r="CS61" s="264"/>
      <c r="CT61" s="264"/>
      <c r="CU61" s="264"/>
      <c r="CV61" s="264"/>
      <c r="CW61" s="264"/>
      <c r="CX61" s="264"/>
      <c r="CY61" s="264"/>
      <c r="CZ61" s="264"/>
      <c r="DA61" s="264"/>
      <c r="DB61" s="264"/>
      <c r="DC61" s="264"/>
      <c r="DD61" s="264"/>
      <c r="DE61" s="264"/>
      <c r="DF61" s="264"/>
      <c r="DG61" s="264"/>
      <c r="DH61" s="264"/>
      <c r="DI61" s="264"/>
      <c r="DJ61" s="264"/>
      <c r="DK61" s="264"/>
      <c r="DL61" s="264"/>
      <c r="DM61" s="264"/>
      <c r="DN61" s="264"/>
      <c r="DO61" s="264"/>
      <c r="DP61" s="264"/>
      <c r="DQ61" s="264"/>
      <c r="DR61" s="264"/>
      <c r="DS61" s="264"/>
      <c r="DT61" s="264"/>
      <c r="DU61" s="264"/>
      <c r="DV61" s="264"/>
      <c r="DW61" s="264"/>
      <c r="DX61" s="264"/>
      <c r="DY61" s="264"/>
      <c r="DZ61" s="264"/>
      <c r="EA61" s="264"/>
      <c r="EB61" s="264"/>
      <c r="EC61" s="264"/>
      <c r="ED61" s="264"/>
      <c r="EE61" s="264"/>
      <c r="EF61" s="264"/>
      <c r="EG61" s="264"/>
      <c r="EH61" s="264"/>
      <c r="EI61" s="264"/>
      <c r="EJ61" s="264"/>
      <c r="EK61" s="264"/>
      <c r="EL61" s="264"/>
      <c r="EM61" s="264"/>
      <c r="EN61" s="264"/>
      <c r="EO61" s="264"/>
      <c r="EP61" s="264"/>
      <c r="EQ61" s="264"/>
      <c r="ER61" s="264"/>
      <c r="ES61" s="264"/>
      <c r="ET61" s="264"/>
      <c r="EU61" s="264"/>
      <c r="EV61" s="264"/>
      <c r="EW61" s="264"/>
      <c r="EX61" s="264"/>
      <c r="EY61" s="264"/>
      <c r="EZ61" s="264"/>
      <c r="FA61" s="264"/>
      <c r="FB61" s="264"/>
      <c r="FC61" s="264"/>
      <c r="FD61" s="264"/>
      <c r="FE61" s="264"/>
      <c r="FF61" s="264"/>
      <c r="FG61" s="264"/>
      <c r="FH61" s="264"/>
      <c r="FI61" s="264"/>
      <c r="FJ61" s="264"/>
      <c r="FK61" s="264"/>
      <c r="FL61" s="264"/>
      <c r="FM61" s="264"/>
      <c r="FN61" s="264"/>
      <c r="FO61" s="264"/>
      <c r="FP61" s="264"/>
      <c r="FQ61" s="264"/>
      <c r="FR61" s="264"/>
      <c r="FS61" s="264"/>
      <c r="FT61" s="264"/>
      <c r="FU61" s="264"/>
      <c r="FV61" s="264"/>
      <c r="FW61" s="264"/>
      <c r="FX61" s="264"/>
      <c r="FY61" s="264"/>
      <c r="FZ61" s="264"/>
      <c r="GA61" s="264"/>
      <c r="GC61" s="137"/>
      <c r="GD61" s="137"/>
      <c r="GE61" s="138"/>
    </row>
    <row r="62" spans="1:187" s="136" customFormat="1" ht="12">
      <c r="A62" s="264" t="s">
        <v>203</v>
      </c>
      <c r="B62" s="264"/>
      <c r="C62" s="264"/>
      <c r="D62" s="264"/>
      <c r="E62" s="264"/>
      <c r="F62" s="264"/>
      <c r="G62" s="264"/>
      <c r="H62" s="264"/>
      <c r="I62" s="264"/>
      <c r="J62" s="264"/>
      <c r="K62" s="264"/>
      <c r="L62" s="264"/>
      <c r="M62" s="264"/>
      <c r="N62" s="264"/>
      <c r="O62" s="264"/>
      <c r="P62" s="264"/>
      <c r="Q62" s="264"/>
      <c r="R62" s="264"/>
      <c r="S62" s="264"/>
      <c r="T62" s="264"/>
      <c r="U62" s="264"/>
      <c r="V62" s="264"/>
      <c r="W62" s="301"/>
      <c r="X62" s="264"/>
      <c r="Y62" s="264"/>
      <c r="Z62" s="264"/>
      <c r="AA62" s="264"/>
      <c r="AB62" s="264"/>
      <c r="AC62" s="264"/>
      <c r="AD62" s="301"/>
      <c r="AE62" s="264"/>
      <c r="AF62" s="264"/>
      <c r="AG62" s="264"/>
      <c r="AH62" s="264"/>
      <c r="AI62" s="264"/>
      <c r="AJ62" s="264"/>
      <c r="AK62" s="264"/>
      <c r="AL62" s="264"/>
      <c r="AM62" s="264"/>
      <c r="AN62" s="264"/>
      <c r="AO62" s="264"/>
      <c r="AP62" s="264"/>
      <c r="AQ62" s="264"/>
      <c r="AR62" s="264"/>
      <c r="AS62" s="264"/>
      <c r="AT62" s="264"/>
      <c r="AU62" s="264"/>
      <c r="AV62" s="264"/>
      <c r="AW62" s="264"/>
      <c r="AX62" s="264"/>
      <c r="AY62" s="264"/>
      <c r="AZ62" s="264"/>
      <c r="BA62" s="264"/>
      <c r="BB62" s="264"/>
      <c r="BC62" s="264"/>
      <c r="BD62" s="264"/>
      <c r="BE62" s="264"/>
      <c r="BF62" s="264"/>
      <c r="BG62" s="264"/>
      <c r="BH62" s="264"/>
      <c r="BI62" s="264"/>
      <c r="BJ62" s="264"/>
      <c r="BK62" s="264"/>
      <c r="BL62" s="264"/>
      <c r="BM62" s="264"/>
      <c r="BN62" s="264"/>
      <c r="BO62" s="264"/>
      <c r="BP62" s="264"/>
      <c r="BQ62" s="264"/>
      <c r="BR62" s="264"/>
      <c r="BS62" s="264"/>
      <c r="BT62" s="264"/>
      <c r="BU62" s="264"/>
      <c r="BV62" s="264"/>
      <c r="BW62" s="264"/>
      <c r="BX62" s="264"/>
      <c r="BY62" s="264"/>
      <c r="BZ62" s="264"/>
      <c r="CA62" s="264"/>
      <c r="CB62" s="264"/>
      <c r="CC62" s="264"/>
      <c r="CD62" s="264"/>
      <c r="CE62" s="264"/>
      <c r="CF62" s="264"/>
      <c r="CG62" s="264"/>
      <c r="CH62" s="264"/>
      <c r="CI62" s="264"/>
      <c r="CJ62" s="264"/>
      <c r="CK62" s="264"/>
      <c r="CL62" s="264"/>
      <c r="CM62" s="264"/>
      <c r="CN62" s="264"/>
      <c r="CO62" s="264"/>
      <c r="CP62" s="264"/>
      <c r="CQ62" s="264"/>
      <c r="CR62" s="264"/>
      <c r="CS62" s="264"/>
      <c r="CT62" s="264"/>
      <c r="CU62" s="264"/>
      <c r="CV62" s="264"/>
      <c r="CW62" s="264"/>
      <c r="CX62" s="264"/>
      <c r="CY62" s="264"/>
      <c r="CZ62" s="264"/>
      <c r="DA62" s="264"/>
      <c r="DB62" s="264"/>
      <c r="DC62" s="264"/>
      <c r="DD62" s="264"/>
      <c r="DE62" s="264"/>
      <c r="DF62" s="264"/>
      <c r="DG62" s="264"/>
      <c r="DH62" s="264"/>
      <c r="DI62" s="264"/>
      <c r="DJ62" s="264"/>
      <c r="DK62" s="264"/>
      <c r="DL62" s="264"/>
      <c r="DM62" s="264"/>
      <c r="DN62" s="264"/>
      <c r="DO62" s="264"/>
      <c r="DP62" s="264"/>
      <c r="DQ62" s="264"/>
      <c r="DR62" s="264"/>
      <c r="DS62" s="264"/>
      <c r="DT62" s="264"/>
      <c r="DU62" s="264"/>
      <c r="DV62" s="264"/>
      <c r="DW62" s="264"/>
      <c r="DX62" s="264"/>
      <c r="DY62" s="264"/>
      <c r="DZ62" s="264"/>
      <c r="EA62" s="264"/>
      <c r="EB62" s="264"/>
      <c r="EC62" s="264"/>
      <c r="ED62" s="264"/>
      <c r="EE62" s="264"/>
      <c r="EF62" s="264"/>
      <c r="EG62" s="264"/>
      <c r="EH62" s="264"/>
      <c r="EI62" s="264"/>
      <c r="EJ62" s="264"/>
      <c r="EK62" s="264"/>
      <c r="EL62" s="264"/>
      <c r="EM62" s="264"/>
      <c r="EN62" s="264"/>
      <c r="EO62" s="264"/>
      <c r="EP62" s="264"/>
      <c r="EQ62" s="264"/>
      <c r="ER62" s="264"/>
      <c r="ES62" s="264"/>
      <c r="ET62" s="264"/>
      <c r="EU62" s="264"/>
      <c r="EV62" s="264"/>
      <c r="EW62" s="264"/>
      <c r="EX62" s="264"/>
      <c r="EY62" s="264"/>
      <c r="EZ62" s="264"/>
      <c r="FA62" s="264"/>
      <c r="FB62" s="264"/>
      <c r="FC62" s="264"/>
      <c r="FD62" s="264"/>
      <c r="FE62" s="264"/>
      <c r="FF62" s="264"/>
      <c r="FG62" s="264"/>
      <c r="FH62" s="264"/>
      <c r="FI62" s="264"/>
      <c r="FJ62" s="264"/>
      <c r="FK62" s="264"/>
      <c r="FL62" s="264"/>
      <c r="FM62" s="264"/>
      <c r="FN62" s="264"/>
      <c r="FO62" s="264"/>
      <c r="FP62" s="264"/>
      <c r="FQ62" s="264"/>
      <c r="FR62" s="264"/>
      <c r="FS62" s="264"/>
      <c r="FT62" s="264"/>
      <c r="FU62" s="264"/>
      <c r="FV62" s="264"/>
      <c r="FW62" s="264"/>
      <c r="FX62" s="264"/>
      <c r="FY62" s="264"/>
      <c r="FZ62" s="264"/>
      <c r="GA62" s="264"/>
      <c r="GC62" s="137"/>
      <c r="GD62" s="137"/>
      <c r="GE62" s="138"/>
    </row>
    <row r="63" spans="1:187" s="136" customFormat="1" ht="12">
      <c r="A63" s="350" t="s">
        <v>112</v>
      </c>
      <c r="B63" s="350"/>
      <c r="C63" s="350"/>
      <c r="D63" s="350"/>
      <c r="E63" s="350"/>
      <c r="F63" s="350"/>
      <c r="G63" s="350"/>
      <c r="H63" s="350"/>
      <c r="I63" s="350"/>
      <c r="J63" s="350"/>
      <c r="K63" s="350"/>
      <c r="L63" s="350"/>
      <c r="M63" s="350"/>
      <c r="N63" s="350"/>
      <c r="O63" s="350"/>
      <c r="P63" s="350"/>
      <c r="Q63" s="350"/>
      <c r="R63" s="350"/>
      <c r="S63" s="350"/>
      <c r="T63" s="350"/>
      <c r="U63" s="350"/>
      <c r="V63" s="350"/>
      <c r="W63" s="350"/>
      <c r="X63" s="350"/>
      <c r="Y63" s="350"/>
      <c r="Z63" s="350"/>
      <c r="AA63" s="350"/>
      <c r="AB63" s="350"/>
      <c r="AC63" s="350"/>
      <c r="AD63" s="350"/>
      <c r="AE63" s="350"/>
      <c r="AF63" s="350"/>
      <c r="AG63" s="350"/>
      <c r="AH63" s="350"/>
      <c r="AI63" s="350"/>
      <c r="AJ63" s="350"/>
      <c r="AK63" s="350"/>
      <c r="AL63" s="350"/>
      <c r="AM63" s="350"/>
      <c r="AN63" s="350"/>
      <c r="AO63" s="350"/>
      <c r="AP63" s="350"/>
      <c r="AQ63" s="350"/>
      <c r="AR63" s="350"/>
      <c r="AS63" s="350"/>
      <c r="AT63" s="350"/>
      <c r="AU63" s="350"/>
      <c r="AV63" s="350"/>
      <c r="AW63" s="350"/>
      <c r="AX63" s="350"/>
      <c r="AY63" s="350"/>
      <c r="AZ63" s="350"/>
      <c r="BA63" s="350"/>
      <c r="BB63" s="350"/>
      <c r="BC63" s="350"/>
      <c r="BD63" s="350"/>
      <c r="BE63" s="350"/>
      <c r="BF63" s="350"/>
      <c r="BG63" s="350"/>
      <c r="BH63" s="350"/>
      <c r="BI63" s="350"/>
      <c r="BJ63" s="350"/>
      <c r="BK63" s="350"/>
      <c r="BL63" s="350"/>
      <c r="BM63" s="350"/>
      <c r="BN63" s="350"/>
      <c r="BO63" s="350"/>
      <c r="BP63" s="350"/>
      <c r="BQ63" s="350"/>
      <c r="BR63" s="350"/>
      <c r="BS63" s="350"/>
      <c r="BT63" s="350"/>
      <c r="BU63" s="350"/>
      <c r="BV63" s="350"/>
      <c r="BW63" s="350"/>
      <c r="BX63" s="350"/>
      <c r="BY63" s="350"/>
      <c r="BZ63" s="350"/>
      <c r="CA63" s="350"/>
      <c r="CB63" s="350"/>
      <c r="CC63" s="350"/>
      <c r="CD63" s="350"/>
      <c r="CE63" s="350"/>
      <c r="CF63" s="350"/>
      <c r="CG63" s="350"/>
      <c r="CH63" s="350"/>
      <c r="CI63" s="350"/>
      <c r="CJ63" s="350"/>
      <c r="CK63" s="350"/>
      <c r="CL63" s="350"/>
      <c r="CM63" s="350"/>
      <c r="CN63" s="350"/>
      <c r="CO63" s="350"/>
      <c r="CP63" s="350"/>
      <c r="CQ63" s="350"/>
      <c r="CR63" s="350"/>
      <c r="CS63" s="350"/>
      <c r="CT63" s="350"/>
      <c r="CU63" s="350"/>
      <c r="CV63" s="350"/>
      <c r="CW63" s="350"/>
      <c r="CX63" s="350"/>
      <c r="CY63" s="350"/>
      <c r="CZ63" s="350"/>
      <c r="DA63" s="350"/>
      <c r="DB63" s="350"/>
      <c r="DC63" s="350"/>
      <c r="DD63" s="350"/>
      <c r="DE63" s="350"/>
      <c r="DF63" s="350"/>
      <c r="DG63" s="350"/>
      <c r="DH63" s="350"/>
      <c r="DI63" s="350"/>
      <c r="DJ63" s="350"/>
      <c r="DK63" s="350"/>
      <c r="DL63" s="350"/>
      <c r="DM63" s="350"/>
      <c r="DN63" s="350"/>
      <c r="DO63" s="350"/>
      <c r="DP63" s="350"/>
      <c r="DQ63" s="350"/>
      <c r="DR63" s="350"/>
      <c r="DS63" s="350"/>
      <c r="DT63" s="350"/>
      <c r="DU63" s="350"/>
      <c r="DV63" s="350"/>
      <c r="DW63" s="350"/>
      <c r="DX63" s="350"/>
      <c r="DY63" s="350"/>
      <c r="DZ63" s="350"/>
      <c r="EA63" s="350"/>
      <c r="EB63" s="350"/>
      <c r="EC63" s="350"/>
      <c r="ED63" s="350"/>
      <c r="EE63" s="350"/>
      <c r="EF63" s="350"/>
      <c r="EG63" s="350"/>
      <c r="EH63" s="350"/>
      <c r="EI63" s="350"/>
      <c r="EJ63" s="350"/>
      <c r="EK63" s="350"/>
      <c r="EL63" s="350"/>
      <c r="EM63" s="350"/>
      <c r="EN63" s="350"/>
      <c r="EO63" s="350"/>
      <c r="EP63" s="350"/>
      <c r="EQ63" s="350"/>
      <c r="ER63" s="350"/>
      <c r="ES63" s="350"/>
      <c r="ET63" s="350"/>
      <c r="EU63" s="350"/>
      <c r="EV63" s="350"/>
      <c r="EW63" s="350"/>
      <c r="EX63" s="350"/>
      <c r="EY63" s="350"/>
      <c r="EZ63" s="350"/>
      <c r="FA63" s="350"/>
      <c r="FB63" s="350"/>
      <c r="FC63" s="350"/>
      <c r="FD63" s="350"/>
      <c r="FE63" s="350"/>
      <c r="FF63" s="350"/>
      <c r="FG63" s="350"/>
      <c r="FH63" s="350"/>
      <c r="FI63" s="350"/>
      <c r="FJ63" s="350"/>
      <c r="FK63" s="350"/>
      <c r="FL63" s="350"/>
      <c r="FM63" s="350"/>
      <c r="FN63" s="350"/>
      <c r="FO63" s="350"/>
      <c r="FP63" s="350"/>
      <c r="FQ63" s="350"/>
      <c r="FR63" s="350"/>
      <c r="FS63" s="350"/>
      <c r="FT63" s="350"/>
      <c r="FU63" s="350"/>
      <c r="FV63" s="350"/>
      <c r="FW63" s="350"/>
      <c r="FX63" s="350"/>
      <c r="FY63" s="350"/>
      <c r="FZ63" s="350"/>
      <c r="GA63" s="350"/>
      <c r="GC63" s="137"/>
      <c r="GD63" s="137"/>
      <c r="GE63" s="138"/>
    </row>
    <row r="64" spans="1:187" s="136" customFormat="1" ht="12">
      <c r="A64" s="249"/>
      <c r="B64" s="249"/>
      <c r="C64" s="305"/>
      <c r="D64" s="305"/>
      <c r="E64" s="305"/>
      <c r="F64" s="305"/>
      <c r="G64" s="305"/>
      <c r="H64" s="305"/>
      <c r="I64" s="305"/>
      <c r="J64" s="295"/>
      <c r="K64" s="295"/>
      <c r="L64" s="295"/>
      <c r="M64" s="295"/>
      <c r="N64" s="295"/>
      <c r="O64" s="295"/>
      <c r="P64" s="295"/>
      <c r="Q64" s="294"/>
      <c r="R64" s="294"/>
      <c r="S64" s="294"/>
      <c r="T64" s="294"/>
      <c r="U64" s="294"/>
      <c r="V64" s="294"/>
      <c r="W64" s="302"/>
      <c r="X64" s="303"/>
      <c r="Y64" s="303"/>
      <c r="Z64" s="303"/>
      <c r="AA64" s="303"/>
      <c r="AB64" s="303"/>
      <c r="AC64" s="303"/>
      <c r="AD64" s="302"/>
      <c r="AE64" s="296"/>
      <c r="AF64" s="296"/>
      <c r="AG64" s="296"/>
      <c r="AH64" s="296"/>
      <c r="AI64" s="296"/>
      <c r="AJ64" s="296"/>
      <c r="AK64" s="294"/>
      <c r="AL64" s="279"/>
      <c r="AM64" s="279"/>
      <c r="AN64" s="279"/>
      <c r="AO64" s="279"/>
      <c r="AP64" s="279"/>
      <c r="AQ64" s="279"/>
      <c r="AR64" s="279"/>
      <c r="AS64" s="256"/>
      <c r="AT64" s="256"/>
      <c r="AU64" s="256"/>
      <c r="AV64" s="256"/>
      <c r="AW64" s="256"/>
      <c r="AX64" s="256"/>
      <c r="AY64" s="256"/>
      <c r="AZ64" s="249"/>
      <c r="BA64" s="249"/>
      <c r="BB64" s="249"/>
      <c r="BC64" s="249"/>
      <c r="BD64" s="249"/>
      <c r="BE64" s="249"/>
      <c r="BF64" s="251"/>
      <c r="BG64" s="251"/>
      <c r="BH64" s="251"/>
      <c r="BI64" s="251"/>
      <c r="BJ64" s="251"/>
      <c r="BK64" s="251"/>
      <c r="BL64" s="251"/>
      <c r="BM64" s="249"/>
      <c r="BN64" s="249"/>
      <c r="BO64" s="249"/>
      <c r="BP64" s="249"/>
      <c r="BQ64" s="249"/>
      <c r="BR64" s="249"/>
      <c r="BS64" s="249"/>
      <c r="BT64" s="249"/>
      <c r="BU64" s="249"/>
      <c r="BV64" s="249"/>
      <c r="BW64" s="249"/>
      <c r="BX64" s="249"/>
      <c r="BY64" s="249"/>
      <c r="BZ64" s="249"/>
      <c r="CA64" s="249"/>
      <c r="CB64" s="249"/>
      <c r="CC64" s="249"/>
      <c r="CD64" s="249"/>
      <c r="CE64" s="249"/>
      <c r="CF64" s="249"/>
      <c r="CG64" s="249"/>
      <c r="CH64" s="249"/>
      <c r="CI64" s="249"/>
      <c r="CJ64" s="249"/>
      <c r="CK64" s="249"/>
      <c r="CL64" s="249"/>
      <c r="CM64" s="249"/>
      <c r="CN64" s="249"/>
      <c r="CO64" s="249"/>
      <c r="CP64" s="249"/>
      <c r="CQ64" s="249"/>
      <c r="CR64" s="249"/>
      <c r="CS64" s="249"/>
      <c r="CT64" s="249"/>
      <c r="CU64" s="249"/>
      <c r="CV64" s="249"/>
      <c r="CW64" s="249"/>
      <c r="CX64" s="249"/>
      <c r="CY64" s="249"/>
      <c r="CZ64" s="249"/>
      <c r="DA64" s="249"/>
      <c r="DB64" s="249"/>
      <c r="DC64" s="249"/>
      <c r="DD64" s="249"/>
      <c r="DE64" s="249"/>
      <c r="DF64" s="249"/>
      <c r="DG64" s="249"/>
      <c r="DH64" s="249"/>
      <c r="DI64" s="249"/>
      <c r="DJ64" s="249"/>
      <c r="DK64" s="249"/>
      <c r="DL64" s="249"/>
      <c r="DM64" s="249"/>
      <c r="DN64" s="249"/>
      <c r="DO64" s="249"/>
      <c r="DP64" s="249"/>
      <c r="DQ64" s="249"/>
      <c r="DR64" s="249"/>
      <c r="DS64" s="249"/>
      <c r="DT64" s="249"/>
      <c r="DU64" s="249"/>
      <c r="DV64" s="249"/>
      <c r="DW64" s="249"/>
      <c r="DX64" s="249"/>
      <c r="DY64" s="249"/>
      <c r="DZ64" s="249"/>
      <c r="EA64" s="249"/>
      <c r="EB64" s="249"/>
      <c r="EC64" s="249"/>
      <c r="ED64" s="249"/>
      <c r="EE64" s="249"/>
      <c r="EF64" s="249"/>
      <c r="EG64" s="249"/>
      <c r="EH64" s="249"/>
      <c r="EI64" s="249"/>
      <c r="EJ64" s="249"/>
      <c r="EK64" s="249"/>
      <c r="EL64" s="249"/>
      <c r="EM64" s="249"/>
      <c r="EN64" s="249"/>
      <c r="EO64" s="249"/>
      <c r="EP64" s="249"/>
      <c r="EQ64" s="249"/>
      <c r="ER64" s="249"/>
      <c r="ES64" s="249"/>
      <c r="ET64" s="249"/>
      <c r="EU64" s="249"/>
      <c r="EV64" s="249"/>
      <c r="EW64" s="249"/>
      <c r="EX64" s="249"/>
      <c r="EY64" s="249"/>
      <c r="EZ64" s="249"/>
      <c r="FA64" s="249"/>
      <c r="FB64" s="249"/>
      <c r="FC64" s="249"/>
      <c r="FD64" s="249"/>
      <c r="FE64" s="249"/>
      <c r="FF64" s="249"/>
      <c r="FG64" s="249"/>
      <c r="FH64" s="249"/>
      <c r="FI64" s="249"/>
      <c r="FJ64" s="249"/>
      <c r="FK64" s="249"/>
      <c r="FL64" s="249"/>
      <c r="FM64" s="249"/>
      <c r="FN64" s="249"/>
      <c r="FO64" s="249"/>
      <c r="FP64" s="249"/>
      <c r="FQ64" s="249"/>
      <c r="FR64" s="249"/>
      <c r="FS64" s="249"/>
      <c r="FT64" s="249"/>
      <c r="FU64" s="249"/>
      <c r="FV64" s="249"/>
      <c r="FW64" s="249"/>
      <c r="FX64" s="249"/>
      <c r="FY64" s="249"/>
      <c r="FZ64" s="249"/>
      <c r="GA64" s="249"/>
      <c r="GC64" s="137"/>
      <c r="GD64" s="137"/>
      <c r="GE64" s="138"/>
    </row>
    <row r="65" spans="1:183">
      <c r="A65" s="355" t="s">
        <v>213</v>
      </c>
      <c r="B65" s="355"/>
      <c r="C65" s="355"/>
      <c r="D65" s="355"/>
      <c r="E65" s="355"/>
      <c r="F65" s="355"/>
      <c r="G65" s="355"/>
      <c r="H65" s="355"/>
      <c r="I65" s="355"/>
      <c r="J65" s="355"/>
      <c r="K65" s="355"/>
      <c r="L65" s="355"/>
      <c r="M65" s="355"/>
      <c r="N65" s="355"/>
      <c r="O65" s="355"/>
      <c r="P65" s="355"/>
      <c r="Q65" s="355"/>
      <c r="R65" s="355"/>
      <c r="S65" s="355"/>
      <c r="T65" s="355"/>
      <c r="U65" s="355"/>
      <c r="V65" s="355"/>
      <c r="W65" s="355"/>
      <c r="X65" s="355"/>
      <c r="Y65" s="355"/>
      <c r="Z65" s="355"/>
      <c r="AA65" s="355"/>
      <c r="AB65" s="355"/>
      <c r="AC65" s="355"/>
      <c r="AD65" s="355"/>
      <c r="AE65" s="355"/>
      <c r="AF65" s="355"/>
      <c r="AG65" s="355"/>
      <c r="AH65" s="355"/>
      <c r="AI65" s="355"/>
      <c r="AJ65" s="355"/>
      <c r="AK65" s="355"/>
      <c r="AL65" s="355"/>
      <c r="AM65" s="355"/>
      <c r="AN65" s="355"/>
      <c r="AO65" s="355"/>
      <c r="AP65" s="355"/>
      <c r="AQ65" s="355"/>
      <c r="AR65" s="355"/>
      <c r="AS65" s="355"/>
      <c r="AT65" s="355"/>
      <c r="AU65" s="355"/>
      <c r="AV65" s="355"/>
      <c r="AW65" s="355"/>
      <c r="AX65" s="355"/>
      <c r="AY65" s="355"/>
      <c r="AZ65" s="355"/>
      <c r="BA65" s="355"/>
      <c r="BB65" s="355"/>
      <c r="BC65" s="355"/>
      <c r="BD65" s="355"/>
      <c r="BE65" s="355"/>
      <c r="BF65" s="355"/>
      <c r="BG65" s="355"/>
      <c r="BH65" s="355"/>
      <c r="BI65" s="355"/>
      <c r="BJ65" s="355"/>
      <c r="BK65" s="355"/>
      <c r="BL65" s="355"/>
      <c r="BM65" s="355"/>
      <c r="BN65" s="355"/>
      <c r="BO65" s="355"/>
      <c r="BP65" s="355"/>
      <c r="BQ65" s="355"/>
      <c r="BR65" s="355"/>
      <c r="BS65" s="355"/>
      <c r="BT65" s="355"/>
      <c r="BU65" s="355"/>
      <c r="BV65" s="355"/>
      <c r="BW65" s="355"/>
      <c r="BX65" s="355"/>
      <c r="BY65" s="355"/>
      <c r="BZ65" s="355"/>
      <c r="CA65" s="355"/>
      <c r="CB65" s="355"/>
      <c r="CC65" s="355"/>
      <c r="CD65" s="355"/>
      <c r="CE65" s="355"/>
      <c r="CF65" s="355"/>
      <c r="CG65" s="356"/>
      <c r="CH65" s="356"/>
      <c r="CI65" s="2"/>
      <c r="CJ65" s="2"/>
      <c r="CK65" s="2"/>
      <c r="CL65" s="2"/>
      <c r="CM65" s="2"/>
      <c r="CN65" s="2"/>
      <c r="CO65" s="2"/>
      <c r="DC65" s="2"/>
    </row>
    <row r="67" spans="1:183">
      <c r="A67" s="68" t="s">
        <v>206</v>
      </c>
    </row>
    <row r="68" spans="1:183">
      <c r="A68" s="353"/>
      <c r="B68" s="353"/>
      <c r="C68" s="353"/>
      <c r="D68" s="353"/>
      <c r="E68" s="353"/>
      <c r="F68" s="353"/>
      <c r="G68" s="353"/>
      <c r="H68" s="353"/>
      <c r="I68" s="353"/>
      <c r="J68" s="353"/>
      <c r="K68" s="353"/>
      <c r="L68" s="353"/>
      <c r="M68" s="353"/>
      <c r="N68" s="353"/>
      <c r="O68" s="353"/>
      <c r="P68" s="353"/>
      <c r="Q68" s="353"/>
      <c r="R68" s="353"/>
      <c r="S68" s="353"/>
      <c r="T68" s="353"/>
      <c r="U68" s="353"/>
      <c r="V68" s="353"/>
      <c r="W68" s="353"/>
      <c r="X68" s="353"/>
      <c r="Y68" s="353"/>
      <c r="Z68" s="353"/>
      <c r="AA68" s="353"/>
      <c r="AB68" s="353"/>
      <c r="AC68" s="353"/>
      <c r="AD68" s="353"/>
      <c r="AE68" s="353"/>
      <c r="AF68" s="353"/>
      <c r="AG68" s="353"/>
      <c r="AH68" s="353"/>
      <c r="AI68" s="353"/>
      <c r="AJ68" s="353"/>
      <c r="AK68" s="353"/>
      <c r="AL68" s="353"/>
      <c r="AM68" s="353"/>
      <c r="AN68" s="353"/>
      <c r="AO68" s="353"/>
      <c r="AP68" s="353"/>
      <c r="AQ68" s="353"/>
      <c r="AR68" s="353"/>
      <c r="AS68" s="353"/>
      <c r="AT68" s="353"/>
      <c r="AU68" s="353"/>
      <c r="AV68" s="353"/>
      <c r="AW68" s="353"/>
      <c r="AX68" s="353"/>
      <c r="AY68" s="353"/>
      <c r="AZ68" s="353"/>
      <c r="BA68" s="353"/>
      <c r="BB68" s="353"/>
      <c r="BC68" s="353"/>
      <c r="BD68" s="353"/>
      <c r="BE68" s="353"/>
      <c r="BF68" s="353"/>
      <c r="BG68" s="353"/>
      <c r="BH68" s="353"/>
      <c r="BI68" s="353"/>
      <c r="BJ68" s="353"/>
      <c r="BK68" s="353"/>
      <c r="BL68" s="353"/>
      <c r="BM68" s="353"/>
      <c r="BN68" s="353"/>
      <c r="BO68" s="353"/>
      <c r="BP68" s="353"/>
      <c r="BQ68" s="353"/>
      <c r="BR68" s="353"/>
      <c r="BS68" s="353"/>
      <c r="BT68" s="353"/>
      <c r="BU68" s="353"/>
      <c r="BV68" s="353"/>
      <c r="BW68" s="353"/>
      <c r="BX68" s="353"/>
      <c r="BY68" s="353"/>
      <c r="BZ68" s="353"/>
      <c r="CA68" s="353"/>
      <c r="CB68" s="353"/>
      <c r="CC68" s="353"/>
      <c r="CD68" s="353"/>
      <c r="CE68" s="353"/>
      <c r="CF68" s="353"/>
      <c r="CG68" s="353"/>
      <c r="CH68" s="353"/>
      <c r="CI68" s="353"/>
      <c r="CJ68" s="353"/>
      <c r="CK68" s="353"/>
      <c r="CL68" s="353"/>
      <c r="CM68" s="353"/>
      <c r="CN68" s="353"/>
      <c r="CO68" s="353"/>
      <c r="CP68" s="353"/>
      <c r="CQ68" s="353"/>
      <c r="CR68" s="353"/>
      <c r="CS68" s="353"/>
      <c r="CT68" s="353"/>
      <c r="CU68" s="353"/>
      <c r="CV68" s="353"/>
      <c r="CW68" s="353"/>
      <c r="CX68" s="353"/>
      <c r="CY68" s="353"/>
      <c r="CZ68" s="353"/>
      <c r="DA68" s="353"/>
      <c r="DB68" s="353"/>
      <c r="DC68" s="353"/>
      <c r="DD68" s="353"/>
      <c r="DE68" s="353"/>
      <c r="DF68" s="353"/>
      <c r="DG68" s="353"/>
      <c r="DH68" s="353"/>
      <c r="DI68" s="353"/>
      <c r="DJ68" s="353"/>
      <c r="DK68" s="353"/>
      <c r="DL68" s="353"/>
      <c r="DM68" s="353"/>
      <c r="DN68" s="353"/>
      <c r="DO68" s="353"/>
      <c r="DP68" s="353"/>
      <c r="DQ68" s="353"/>
      <c r="DR68" s="353"/>
      <c r="DS68" s="353"/>
      <c r="DT68" s="353"/>
      <c r="DU68" s="353"/>
      <c r="DV68" s="353"/>
      <c r="DW68" s="353"/>
      <c r="DX68" s="353"/>
      <c r="DY68" s="353"/>
      <c r="DZ68" s="353"/>
      <c r="EA68" s="353"/>
      <c r="EB68" s="353"/>
      <c r="EC68" s="353"/>
      <c r="ED68" s="353"/>
      <c r="EE68" s="353"/>
      <c r="EF68" s="353"/>
      <c r="EG68" s="353"/>
      <c r="EH68" s="353"/>
      <c r="EI68" s="353"/>
      <c r="EJ68" s="353"/>
      <c r="EK68" s="353"/>
      <c r="EL68" s="353"/>
      <c r="EM68" s="353"/>
      <c r="EN68" s="353"/>
      <c r="EO68" s="353"/>
      <c r="EP68" s="353"/>
      <c r="EQ68" s="353"/>
      <c r="ER68" s="353"/>
      <c r="ES68" s="353"/>
      <c r="ET68" s="353"/>
      <c r="EU68" s="353"/>
      <c r="EV68" s="353"/>
      <c r="EW68" s="353"/>
      <c r="EX68" s="353"/>
      <c r="EY68" s="353"/>
      <c r="EZ68" s="353"/>
      <c r="FA68" s="353"/>
      <c r="FB68" s="353"/>
      <c r="FC68" s="353"/>
      <c r="FD68" s="353"/>
      <c r="FE68" s="353"/>
      <c r="FF68" s="353"/>
      <c r="FG68" s="353"/>
      <c r="FH68" s="353"/>
      <c r="FI68" s="353"/>
      <c r="FJ68" s="353"/>
      <c r="FK68" s="353"/>
      <c r="FL68" s="353"/>
      <c r="FM68" s="353"/>
      <c r="FN68" s="353"/>
      <c r="FO68" s="353"/>
      <c r="FP68" s="353"/>
      <c r="FQ68" s="353"/>
      <c r="FR68" s="353"/>
      <c r="FS68" s="353"/>
      <c r="FT68" s="353"/>
      <c r="FU68" s="353"/>
      <c r="FV68" s="353"/>
      <c r="FW68" s="353"/>
      <c r="FX68" s="353"/>
      <c r="FY68" s="353"/>
      <c r="FZ68" s="353"/>
      <c r="GA68" s="353"/>
    </row>
    <row r="69" spans="1:183">
      <c r="A69" s="353"/>
      <c r="B69" s="353"/>
      <c r="C69" s="353"/>
      <c r="D69" s="353"/>
      <c r="E69" s="353"/>
      <c r="F69" s="353"/>
      <c r="G69" s="353"/>
      <c r="H69" s="353"/>
      <c r="I69" s="353"/>
      <c r="J69" s="353"/>
      <c r="K69" s="353"/>
      <c r="L69" s="353"/>
      <c r="M69" s="353"/>
      <c r="N69" s="353"/>
      <c r="O69" s="353"/>
      <c r="P69" s="353"/>
      <c r="Q69" s="353"/>
      <c r="R69" s="353"/>
      <c r="S69" s="353"/>
      <c r="T69" s="353"/>
      <c r="U69" s="353"/>
      <c r="V69" s="353"/>
      <c r="W69" s="353"/>
      <c r="X69" s="353"/>
      <c r="Y69" s="353"/>
      <c r="Z69" s="353"/>
      <c r="AA69" s="353"/>
      <c r="AB69" s="353"/>
      <c r="AC69" s="353"/>
      <c r="AD69" s="353"/>
      <c r="AE69" s="353"/>
      <c r="AF69" s="353"/>
      <c r="AG69" s="353"/>
      <c r="AH69" s="353"/>
      <c r="AI69" s="353"/>
      <c r="AJ69" s="353"/>
      <c r="AK69" s="353"/>
      <c r="AL69" s="353"/>
      <c r="AM69" s="353"/>
      <c r="AN69" s="353"/>
      <c r="AO69" s="353"/>
      <c r="AP69" s="353"/>
      <c r="AQ69" s="353"/>
      <c r="AR69" s="353"/>
      <c r="AS69" s="353"/>
      <c r="AT69" s="353"/>
      <c r="AU69" s="353"/>
      <c r="AV69" s="353"/>
      <c r="AW69" s="353"/>
      <c r="AX69" s="353"/>
      <c r="AY69" s="353"/>
      <c r="AZ69" s="353"/>
      <c r="BA69" s="353"/>
      <c r="BB69" s="353"/>
      <c r="BC69" s="353"/>
      <c r="BD69" s="353"/>
      <c r="BE69" s="353"/>
      <c r="BF69" s="353"/>
      <c r="BG69" s="353"/>
      <c r="BH69" s="353"/>
      <c r="BI69" s="353"/>
      <c r="BJ69" s="353"/>
      <c r="BK69" s="353"/>
      <c r="BL69" s="353"/>
      <c r="BM69" s="353"/>
      <c r="BN69" s="353"/>
      <c r="BO69" s="353"/>
      <c r="BP69" s="353"/>
      <c r="BQ69" s="353"/>
      <c r="BR69" s="353"/>
      <c r="BS69" s="353"/>
      <c r="BT69" s="353"/>
      <c r="BU69" s="353"/>
      <c r="BV69" s="353"/>
      <c r="BW69" s="353"/>
      <c r="BX69" s="353"/>
      <c r="BY69" s="353"/>
      <c r="BZ69" s="353"/>
      <c r="CA69" s="353"/>
      <c r="CB69" s="353"/>
      <c r="CC69" s="353"/>
      <c r="CD69" s="353"/>
      <c r="CE69" s="353"/>
      <c r="CF69" s="353"/>
      <c r="CG69" s="353"/>
      <c r="CH69" s="353"/>
      <c r="CI69" s="353"/>
      <c r="CJ69" s="353"/>
      <c r="CK69" s="353"/>
      <c r="CL69" s="353"/>
      <c r="CM69" s="353"/>
      <c r="CN69" s="353"/>
      <c r="CO69" s="353"/>
      <c r="CP69" s="353"/>
      <c r="CQ69" s="353"/>
      <c r="CR69" s="353"/>
      <c r="CS69" s="353"/>
      <c r="CT69" s="353"/>
      <c r="CU69" s="353"/>
      <c r="CV69" s="353"/>
      <c r="CW69" s="353"/>
      <c r="CX69" s="353"/>
      <c r="CY69" s="353"/>
      <c r="CZ69" s="353"/>
      <c r="DA69" s="353"/>
      <c r="DB69" s="353"/>
      <c r="DC69" s="353"/>
      <c r="DD69" s="353"/>
      <c r="DE69" s="353"/>
      <c r="DF69" s="353"/>
      <c r="DG69" s="353"/>
      <c r="DH69" s="353"/>
      <c r="DI69" s="353"/>
      <c r="DJ69" s="353"/>
      <c r="DK69" s="353"/>
      <c r="DL69" s="353"/>
      <c r="DM69" s="353"/>
      <c r="DN69" s="353"/>
      <c r="DO69" s="353"/>
      <c r="DP69" s="353"/>
      <c r="DQ69" s="353"/>
      <c r="DR69" s="353"/>
      <c r="DS69" s="353"/>
      <c r="DT69" s="353"/>
      <c r="DU69" s="353"/>
      <c r="DV69" s="353"/>
      <c r="DW69" s="353"/>
      <c r="DX69" s="353"/>
      <c r="DY69" s="353"/>
      <c r="DZ69" s="353"/>
      <c r="EA69" s="353"/>
      <c r="EB69" s="353"/>
      <c r="EC69" s="353"/>
      <c r="ED69" s="353"/>
      <c r="EE69" s="353"/>
      <c r="EF69" s="353"/>
      <c r="EG69" s="353"/>
      <c r="EH69" s="353"/>
      <c r="EI69" s="353"/>
      <c r="EJ69" s="353"/>
      <c r="EK69" s="353"/>
      <c r="EL69" s="353"/>
      <c r="EM69" s="353"/>
      <c r="EN69" s="353"/>
      <c r="EO69" s="353"/>
      <c r="EP69" s="353"/>
      <c r="EQ69" s="353"/>
      <c r="ER69" s="353"/>
      <c r="ES69" s="353"/>
      <c r="ET69" s="353"/>
      <c r="EU69" s="353"/>
      <c r="EV69" s="353"/>
      <c r="EW69" s="353"/>
      <c r="EX69" s="353"/>
      <c r="EY69" s="353"/>
      <c r="EZ69" s="353"/>
      <c r="FA69" s="353"/>
      <c r="FB69" s="353"/>
      <c r="FC69" s="353"/>
      <c r="FD69" s="353"/>
      <c r="FE69" s="353"/>
      <c r="FF69" s="353"/>
      <c r="FG69" s="353"/>
      <c r="FH69" s="353"/>
      <c r="FI69" s="353"/>
      <c r="FJ69" s="353"/>
      <c r="FK69" s="353"/>
      <c r="FL69" s="353"/>
      <c r="FM69" s="353"/>
      <c r="FN69" s="353"/>
      <c r="FO69" s="353"/>
      <c r="FP69" s="353"/>
      <c r="FQ69" s="353"/>
      <c r="FR69" s="353"/>
      <c r="FS69" s="353"/>
      <c r="FT69" s="353"/>
      <c r="FU69" s="353"/>
      <c r="FV69" s="353"/>
      <c r="FW69" s="353"/>
      <c r="FX69" s="353"/>
      <c r="FY69" s="353"/>
      <c r="FZ69" s="353"/>
      <c r="GA69" s="353"/>
    </row>
    <row r="70" spans="1:183">
      <c r="A70" s="353"/>
      <c r="B70" s="353"/>
      <c r="C70" s="353"/>
      <c r="D70" s="353"/>
      <c r="E70" s="353"/>
      <c r="F70" s="353"/>
      <c r="G70" s="353"/>
      <c r="H70" s="353"/>
      <c r="I70" s="353"/>
      <c r="J70" s="353"/>
      <c r="K70" s="353"/>
      <c r="L70" s="353"/>
      <c r="M70" s="353"/>
      <c r="N70" s="353"/>
      <c r="O70" s="353"/>
      <c r="P70" s="353"/>
      <c r="Q70" s="353"/>
      <c r="R70" s="353"/>
      <c r="S70" s="353"/>
      <c r="T70" s="353"/>
      <c r="U70" s="353"/>
      <c r="V70" s="353"/>
      <c r="W70" s="353"/>
      <c r="X70" s="353"/>
      <c r="Y70" s="353"/>
      <c r="Z70" s="353"/>
      <c r="AA70" s="353"/>
      <c r="AB70" s="353"/>
      <c r="AC70" s="353"/>
      <c r="AD70" s="353"/>
      <c r="AE70" s="353"/>
      <c r="AF70" s="353"/>
      <c r="AG70" s="353"/>
      <c r="AH70" s="353"/>
      <c r="AI70" s="353"/>
      <c r="AJ70" s="353"/>
      <c r="AK70" s="353"/>
      <c r="AL70" s="353"/>
      <c r="AM70" s="353"/>
      <c r="AN70" s="353"/>
      <c r="AO70" s="353"/>
      <c r="AP70" s="353"/>
      <c r="AQ70" s="353"/>
      <c r="AR70" s="353"/>
      <c r="AS70" s="353"/>
      <c r="AT70" s="353"/>
      <c r="AU70" s="353"/>
      <c r="AV70" s="353"/>
      <c r="AW70" s="353"/>
      <c r="AX70" s="353"/>
      <c r="AY70" s="353"/>
      <c r="AZ70" s="353"/>
      <c r="BA70" s="353"/>
      <c r="BB70" s="353"/>
      <c r="BC70" s="353"/>
      <c r="BD70" s="353"/>
      <c r="BE70" s="353"/>
      <c r="BF70" s="353"/>
      <c r="BG70" s="353"/>
      <c r="BH70" s="353"/>
      <c r="BI70" s="353"/>
      <c r="BJ70" s="353"/>
      <c r="BK70" s="353"/>
      <c r="BL70" s="353"/>
      <c r="BM70" s="353"/>
      <c r="BN70" s="353"/>
      <c r="BO70" s="353"/>
      <c r="BP70" s="353"/>
      <c r="BQ70" s="353"/>
      <c r="BR70" s="353"/>
      <c r="BS70" s="353"/>
      <c r="BT70" s="353"/>
      <c r="BU70" s="353"/>
      <c r="BV70" s="353"/>
      <c r="BW70" s="353"/>
      <c r="BX70" s="353"/>
      <c r="BY70" s="353"/>
      <c r="BZ70" s="353"/>
      <c r="CA70" s="353"/>
      <c r="CB70" s="353"/>
      <c r="CC70" s="353"/>
      <c r="CD70" s="353"/>
      <c r="CE70" s="353"/>
      <c r="CF70" s="353"/>
      <c r="CG70" s="353"/>
      <c r="CH70" s="353"/>
      <c r="CI70" s="353"/>
      <c r="CJ70" s="353"/>
      <c r="CK70" s="353"/>
      <c r="CL70" s="353"/>
      <c r="CM70" s="353"/>
      <c r="CN70" s="353"/>
      <c r="CO70" s="353"/>
      <c r="CP70" s="353"/>
      <c r="CQ70" s="353"/>
      <c r="CR70" s="353"/>
      <c r="CS70" s="353"/>
      <c r="CT70" s="353"/>
      <c r="CU70" s="353"/>
      <c r="CV70" s="353"/>
      <c r="CW70" s="353"/>
      <c r="CX70" s="353"/>
      <c r="CY70" s="353"/>
      <c r="CZ70" s="353"/>
      <c r="DA70" s="353"/>
      <c r="DB70" s="353"/>
      <c r="DC70" s="353"/>
      <c r="DD70" s="353"/>
      <c r="DE70" s="353"/>
      <c r="DF70" s="353"/>
      <c r="DG70" s="353"/>
      <c r="DH70" s="353"/>
      <c r="DI70" s="353"/>
      <c r="DJ70" s="353"/>
      <c r="DK70" s="353"/>
      <c r="DL70" s="353"/>
      <c r="DM70" s="353"/>
      <c r="DN70" s="353"/>
      <c r="DO70" s="353"/>
      <c r="DP70" s="353"/>
      <c r="DQ70" s="353"/>
      <c r="DR70" s="353"/>
      <c r="DS70" s="353"/>
      <c r="DT70" s="353"/>
      <c r="DU70" s="353"/>
      <c r="DV70" s="353"/>
      <c r="DW70" s="353"/>
      <c r="DX70" s="353"/>
      <c r="DY70" s="353"/>
      <c r="DZ70" s="353"/>
      <c r="EA70" s="353"/>
      <c r="EB70" s="353"/>
      <c r="EC70" s="353"/>
      <c r="ED70" s="353"/>
      <c r="EE70" s="353"/>
      <c r="EF70" s="353"/>
      <c r="EG70" s="353"/>
      <c r="EH70" s="353"/>
      <c r="EI70" s="353"/>
      <c r="EJ70" s="353"/>
      <c r="EK70" s="353"/>
      <c r="EL70" s="353"/>
      <c r="EM70" s="353"/>
      <c r="EN70" s="353"/>
      <c r="EO70" s="353"/>
      <c r="EP70" s="353"/>
      <c r="EQ70" s="353"/>
      <c r="ER70" s="353"/>
      <c r="ES70" s="353"/>
      <c r="ET70" s="353"/>
      <c r="EU70" s="353"/>
      <c r="EV70" s="353"/>
      <c r="EW70" s="353"/>
      <c r="EX70" s="353"/>
      <c r="EY70" s="353"/>
      <c r="EZ70" s="353"/>
      <c r="FA70" s="353"/>
      <c r="FB70" s="353"/>
      <c r="FC70" s="353"/>
      <c r="FD70" s="353"/>
      <c r="FE70" s="353"/>
      <c r="FF70" s="353"/>
      <c r="FG70" s="353"/>
      <c r="FH70" s="353"/>
      <c r="FI70" s="353"/>
      <c r="FJ70" s="353"/>
      <c r="FK70" s="353"/>
      <c r="FL70" s="353"/>
      <c r="FM70" s="353"/>
      <c r="FN70" s="353"/>
      <c r="FO70" s="353"/>
      <c r="FP70" s="353"/>
      <c r="FQ70" s="353"/>
      <c r="FR70" s="353"/>
      <c r="FS70" s="353"/>
      <c r="FT70" s="353"/>
      <c r="FU70" s="353"/>
      <c r="FV70" s="354"/>
      <c r="FW70" s="354"/>
      <c r="FX70" s="354"/>
      <c r="FY70" s="354"/>
      <c r="FZ70" s="354"/>
      <c r="GA70" s="354"/>
    </row>
    <row r="71" spans="1:183">
      <c r="A71" s="351"/>
      <c r="B71" s="351"/>
      <c r="C71" s="351"/>
      <c r="D71" s="351"/>
      <c r="E71" s="351"/>
      <c r="F71" s="351"/>
      <c r="G71" s="351"/>
      <c r="H71" s="351"/>
      <c r="I71" s="351"/>
      <c r="J71" s="351"/>
      <c r="K71" s="351"/>
      <c r="L71" s="351"/>
      <c r="M71" s="351"/>
      <c r="N71" s="351"/>
      <c r="O71" s="351"/>
      <c r="P71" s="351"/>
      <c r="Q71" s="351"/>
      <c r="R71" s="351"/>
      <c r="S71" s="351"/>
      <c r="T71" s="351"/>
      <c r="U71" s="351"/>
      <c r="V71" s="351"/>
      <c r="W71" s="351"/>
      <c r="X71" s="351"/>
      <c r="Y71" s="351"/>
      <c r="Z71" s="351"/>
      <c r="AA71" s="351"/>
      <c r="AB71" s="351"/>
      <c r="AC71" s="351"/>
      <c r="AD71" s="351"/>
      <c r="AE71" s="351"/>
      <c r="AF71" s="351"/>
      <c r="AG71" s="351"/>
      <c r="AH71" s="351"/>
      <c r="AI71" s="351"/>
      <c r="AJ71" s="351"/>
      <c r="AK71" s="351"/>
      <c r="AL71" s="351"/>
      <c r="AM71" s="351"/>
      <c r="AN71" s="351"/>
      <c r="AO71" s="351"/>
      <c r="AP71" s="351"/>
      <c r="AQ71" s="351"/>
      <c r="AR71" s="351"/>
      <c r="AS71" s="351"/>
      <c r="AT71" s="351"/>
      <c r="AU71" s="351"/>
      <c r="AV71" s="351"/>
      <c r="AW71" s="351"/>
      <c r="AX71" s="351"/>
      <c r="AY71" s="351"/>
      <c r="AZ71" s="351"/>
      <c r="BA71" s="351"/>
      <c r="BB71" s="351"/>
      <c r="BC71" s="351"/>
      <c r="BD71" s="351"/>
      <c r="BE71" s="351"/>
      <c r="BF71" s="351"/>
      <c r="BG71" s="351"/>
      <c r="BH71" s="351"/>
      <c r="BI71" s="351"/>
      <c r="BJ71" s="351"/>
      <c r="BK71" s="351"/>
      <c r="BL71" s="351"/>
      <c r="BM71" s="351"/>
      <c r="BN71" s="351"/>
      <c r="BO71" s="351"/>
      <c r="BP71" s="351"/>
      <c r="BQ71" s="351"/>
      <c r="BR71" s="351"/>
      <c r="BS71" s="351"/>
      <c r="BT71" s="351"/>
      <c r="BU71" s="351"/>
      <c r="BV71" s="351"/>
      <c r="BW71" s="351"/>
      <c r="BX71" s="351"/>
      <c r="BY71" s="351"/>
      <c r="BZ71" s="351"/>
      <c r="CA71" s="351"/>
      <c r="CB71" s="351"/>
      <c r="CC71" s="351"/>
      <c r="CD71" s="351"/>
      <c r="CE71" s="351"/>
      <c r="CF71" s="351"/>
      <c r="CG71" s="351"/>
      <c r="CH71" s="351"/>
      <c r="CI71" s="351"/>
      <c r="CJ71" s="351"/>
      <c r="CK71" s="351"/>
      <c r="CL71" s="351"/>
      <c r="CM71" s="351"/>
      <c r="CN71" s="351"/>
      <c r="CO71" s="351"/>
      <c r="CP71" s="351"/>
      <c r="CQ71" s="351"/>
      <c r="CR71" s="351"/>
      <c r="CS71" s="351"/>
      <c r="CT71" s="351"/>
      <c r="CU71" s="351"/>
      <c r="CV71" s="351"/>
      <c r="CW71" s="351"/>
      <c r="CX71" s="351"/>
      <c r="CY71" s="351"/>
      <c r="CZ71" s="351"/>
      <c r="DA71" s="351"/>
      <c r="DB71" s="351"/>
      <c r="DC71" s="351"/>
      <c r="DD71" s="351"/>
      <c r="DE71" s="351"/>
      <c r="DF71" s="351"/>
      <c r="DG71" s="351"/>
      <c r="DH71" s="351"/>
      <c r="DI71" s="351"/>
      <c r="DJ71" s="351"/>
      <c r="DK71" s="351"/>
      <c r="DL71" s="351"/>
      <c r="DM71" s="351"/>
      <c r="DN71" s="351"/>
      <c r="DO71" s="351"/>
      <c r="DP71" s="351"/>
      <c r="DQ71" s="351"/>
      <c r="DR71" s="351"/>
      <c r="DS71" s="351"/>
      <c r="DT71" s="351"/>
      <c r="DU71" s="351"/>
      <c r="DV71" s="351"/>
      <c r="DW71" s="351"/>
      <c r="DX71" s="351"/>
      <c r="DY71" s="351"/>
      <c r="DZ71" s="351"/>
      <c r="EA71" s="351"/>
      <c r="EB71" s="351"/>
      <c r="EC71" s="351"/>
      <c r="ED71" s="351"/>
      <c r="EE71" s="351"/>
      <c r="EF71" s="351"/>
      <c r="EG71" s="351"/>
      <c r="EH71" s="351"/>
      <c r="EI71" s="351"/>
      <c r="EJ71" s="351"/>
      <c r="EK71" s="351"/>
      <c r="EL71" s="351"/>
      <c r="EM71" s="351"/>
      <c r="EN71" s="351"/>
      <c r="EO71" s="351"/>
      <c r="EP71" s="351"/>
      <c r="EQ71" s="351"/>
      <c r="ER71" s="351"/>
      <c r="ES71" s="351"/>
      <c r="ET71" s="351"/>
      <c r="EU71" s="351"/>
      <c r="EV71" s="351"/>
      <c r="EW71" s="351"/>
      <c r="EX71" s="351"/>
      <c r="EY71" s="351"/>
      <c r="EZ71" s="351"/>
      <c r="FA71" s="351"/>
      <c r="FB71" s="351"/>
      <c r="FC71" s="351"/>
      <c r="FD71" s="351"/>
      <c r="FE71" s="351"/>
      <c r="FF71" s="351"/>
      <c r="FG71" s="351"/>
      <c r="FH71" s="351"/>
      <c r="FI71" s="351"/>
      <c r="FJ71" s="351"/>
      <c r="FK71" s="351"/>
      <c r="FL71" s="351"/>
      <c r="FM71" s="351"/>
      <c r="FN71" s="351"/>
      <c r="FO71" s="351"/>
      <c r="FP71" s="351"/>
      <c r="FQ71" s="351"/>
      <c r="FR71" s="351"/>
      <c r="FS71" s="351"/>
      <c r="FT71" s="351"/>
      <c r="FU71" s="351"/>
      <c r="FV71" s="352"/>
      <c r="FW71" s="352"/>
      <c r="FX71" s="352"/>
      <c r="FY71" s="352"/>
      <c r="FZ71" s="352"/>
      <c r="GA71" s="352"/>
    </row>
    <row r="72" spans="1:183">
      <c r="A72" s="353"/>
      <c r="B72" s="353"/>
      <c r="C72" s="353"/>
      <c r="D72" s="353"/>
      <c r="E72" s="353"/>
      <c r="F72" s="353"/>
      <c r="G72" s="353"/>
      <c r="H72" s="353"/>
      <c r="I72" s="353"/>
      <c r="J72" s="353"/>
      <c r="K72" s="353"/>
      <c r="L72" s="353"/>
      <c r="M72" s="353"/>
      <c r="N72" s="353"/>
      <c r="O72" s="353"/>
      <c r="P72" s="353"/>
      <c r="Q72" s="353"/>
      <c r="R72" s="353"/>
      <c r="S72" s="353"/>
      <c r="T72" s="353"/>
      <c r="U72" s="353"/>
      <c r="V72" s="353"/>
      <c r="W72" s="353"/>
      <c r="X72" s="353"/>
      <c r="Y72" s="353"/>
      <c r="Z72" s="353"/>
      <c r="AA72" s="353"/>
      <c r="AB72" s="353"/>
      <c r="AC72" s="353"/>
      <c r="AD72" s="353"/>
      <c r="AE72" s="353"/>
      <c r="AF72" s="353"/>
      <c r="AG72" s="353"/>
      <c r="AH72" s="353"/>
      <c r="AI72" s="353"/>
      <c r="AJ72" s="353"/>
      <c r="AK72" s="353"/>
      <c r="AL72" s="353"/>
      <c r="AM72" s="353"/>
      <c r="AN72" s="353"/>
      <c r="AO72" s="353"/>
      <c r="AP72" s="353"/>
      <c r="AQ72" s="353"/>
      <c r="AR72" s="353"/>
      <c r="AS72" s="353"/>
      <c r="AT72" s="353"/>
      <c r="AU72" s="353"/>
      <c r="AV72" s="353"/>
      <c r="AW72" s="353"/>
      <c r="AX72" s="353"/>
      <c r="AY72" s="353"/>
      <c r="AZ72" s="353"/>
      <c r="BA72" s="353"/>
      <c r="BB72" s="353"/>
      <c r="BC72" s="353"/>
      <c r="BD72" s="353"/>
      <c r="BE72" s="353"/>
      <c r="BF72" s="353"/>
      <c r="BG72" s="353"/>
      <c r="BH72" s="353"/>
      <c r="BI72" s="353"/>
      <c r="BJ72" s="353"/>
      <c r="BK72" s="353"/>
      <c r="BL72" s="353"/>
      <c r="BM72" s="353"/>
      <c r="BN72" s="353"/>
      <c r="BO72" s="353"/>
      <c r="BP72" s="353"/>
      <c r="BQ72" s="353"/>
      <c r="BR72" s="353"/>
      <c r="BS72" s="353"/>
      <c r="BT72" s="353"/>
      <c r="BU72" s="353"/>
      <c r="BV72" s="353"/>
      <c r="BW72" s="353"/>
      <c r="BX72" s="353"/>
      <c r="BY72" s="353"/>
      <c r="BZ72" s="353"/>
      <c r="CA72" s="353"/>
      <c r="CB72" s="353"/>
      <c r="CC72" s="353"/>
      <c r="CD72" s="353"/>
      <c r="CE72" s="353"/>
      <c r="CF72" s="353"/>
      <c r="CG72" s="353"/>
      <c r="CH72" s="353"/>
      <c r="CI72" s="353"/>
      <c r="CJ72" s="353"/>
      <c r="CK72" s="353"/>
      <c r="CL72" s="353"/>
      <c r="CM72" s="353"/>
      <c r="CN72" s="353"/>
      <c r="CO72" s="353"/>
      <c r="CP72" s="353"/>
      <c r="CQ72" s="353"/>
      <c r="CR72" s="353"/>
      <c r="CS72" s="353"/>
      <c r="CT72" s="353"/>
      <c r="CU72" s="353"/>
      <c r="CV72" s="353"/>
      <c r="CW72" s="353"/>
      <c r="CX72" s="353"/>
      <c r="CY72" s="353"/>
      <c r="CZ72" s="353"/>
      <c r="DA72" s="353"/>
      <c r="DB72" s="353"/>
      <c r="DC72" s="353"/>
      <c r="DD72" s="353"/>
      <c r="DE72" s="353"/>
      <c r="DF72" s="353"/>
      <c r="DG72" s="353"/>
      <c r="DH72" s="353"/>
      <c r="DI72" s="353"/>
      <c r="DJ72" s="353"/>
      <c r="DK72" s="353"/>
      <c r="DL72" s="353"/>
      <c r="DM72" s="353"/>
      <c r="DN72" s="353"/>
      <c r="DO72" s="353"/>
      <c r="DP72" s="353"/>
      <c r="DQ72" s="353"/>
      <c r="DR72" s="353"/>
      <c r="DS72" s="353"/>
      <c r="DT72" s="353"/>
      <c r="DU72" s="353"/>
      <c r="DV72" s="353"/>
      <c r="DW72" s="353"/>
      <c r="DX72" s="353"/>
      <c r="DY72" s="353"/>
      <c r="DZ72" s="353"/>
      <c r="EA72" s="353"/>
      <c r="EB72" s="353"/>
      <c r="EC72" s="353"/>
      <c r="ED72" s="353"/>
      <c r="EE72" s="353"/>
      <c r="EF72" s="353"/>
      <c r="EG72" s="353"/>
      <c r="EH72" s="353"/>
      <c r="EI72" s="353"/>
      <c r="EJ72" s="353"/>
      <c r="EK72" s="353"/>
      <c r="EL72" s="353"/>
      <c r="EM72" s="353"/>
      <c r="EN72" s="353"/>
      <c r="EO72" s="353"/>
      <c r="EP72" s="353"/>
      <c r="EQ72" s="353"/>
      <c r="ER72" s="353"/>
      <c r="ES72" s="353"/>
      <c r="ET72" s="353"/>
      <c r="EU72" s="353"/>
      <c r="EV72" s="353"/>
      <c r="EW72" s="353"/>
      <c r="EX72" s="353"/>
      <c r="EY72" s="353"/>
      <c r="EZ72" s="353"/>
      <c r="FA72" s="353"/>
      <c r="FB72" s="353"/>
      <c r="FC72" s="353"/>
      <c r="FD72" s="353"/>
      <c r="FE72" s="353"/>
      <c r="FF72" s="353"/>
      <c r="FG72" s="353"/>
      <c r="FH72" s="353"/>
      <c r="FI72" s="353"/>
      <c r="FJ72" s="353"/>
      <c r="FK72" s="353"/>
      <c r="FL72" s="353"/>
      <c r="FM72" s="353"/>
      <c r="FN72" s="353"/>
      <c r="FO72" s="353"/>
      <c r="FP72" s="353"/>
      <c r="FQ72" s="353"/>
      <c r="FR72" s="353"/>
      <c r="FS72" s="353"/>
      <c r="FT72" s="353"/>
      <c r="FU72" s="353"/>
      <c r="FV72" s="354"/>
      <c r="FW72" s="354"/>
      <c r="FX72" s="354"/>
      <c r="FY72" s="354"/>
      <c r="FZ72" s="354"/>
      <c r="GA72" s="354"/>
    </row>
    <row r="73" spans="1:183">
      <c r="A73" s="351"/>
      <c r="B73" s="351"/>
      <c r="C73" s="351"/>
      <c r="D73" s="351"/>
      <c r="E73" s="351"/>
      <c r="F73" s="351"/>
      <c r="G73" s="351"/>
      <c r="H73" s="351"/>
      <c r="I73" s="351"/>
      <c r="J73" s="351"/>
      <c r="K73" s="351"/>
      <c r="L73" s="351"/>
      <c r="M73" s="351"/>
      <c r="N73" s="351"/>
      <c r="O73" s="351"/>
      <c r="P73" s="351"/>
      <c r="Q73" s="351"/>
      <c r="R73" s="351"/>
      <c r="S73" s="351"/>
      <c r="T73" s="351"/>
      <c r="U73" s="351"/>
      <c r="V73" s="351"/>
      <c r="W73" s="351"/>
      <c r="X73" s="351"/>
      <c r="Y73" s="351"/>
      <c r="Z73" s="351"/>
      <c r="AA73" s="351"/>
      <c r="AB73" s="351"/>
      <c r="AC73" s="351"/>
      <c r="AD73" s="351"/>
      <c r="AE73" s="351"/>
      <c r="AF73" s="351"/>
      <c r="AG73" s="351"/>
      <c r="AH73" s="351"/>
      <c r="AI73" s="351"/>
      <c r="AJ73" s="351"/>
      <c r="AK73" s="351"/>
      <c r="AL73" s="351"/>
      <c r="AM73" s="351"/>
      <c r="AN73" s="351"/>
      <c r="AO73" s="351"/>
      <c r="AP73" s="351"/>
      <c r="AQ73" s="351"/>
      <c r="AR73" s="351"/>
      <c r="AS73" s="351"/>
      <c r="AT73" s="351"/>
      <c r="AU73" s="351"/>
      <c r="AV73" s="351"/>
      <c r="AW73" s="351"/>
      <c r="AX73" s="351"/>
      <c r="AY73" s="351"/>
      <c r="AZ73" s="351"/>
      <c r="BA73" s="351"/>
      <c r="BB73" s="351"/>
      <c r="BC73" s="351"/>
      <c r="BD73" s="351"/>
      <c r="BE73" s="351"/>
      <c r="BF73" s="351"/>
      <c r="BG73" s="351"/>
      <c r="BH73" s="351"/>
      <c r="BI73" s="351"/>
      <c r="BJ73" s="351"/>
      <c r="BK73" s="351"/>
      <c r="BL73" s="351"/>
      <c r="BM73" s="351"/>
      <c r="BN73" s="351"/>
      <c r="BO73" s="351"/>
      <c r="BP73" s="351"/>
      <c r="BQ73" s="351"/>
      <c r="BR73" s="351"/>
      <c r="BS73" s="351"/>
      <c r="BT73" s="351"/>
      <c r="BU73" s="351"/>
      <c r="BV73" s="351"/>
      <c r="BW73" s="351"/>
      <c r="BX73" s="351"/>
      <c r="BY73" s="351"/>
      <c r="BZ73" s="351"/>
      <c r="CA73" s="351"/>
      <c r="CB73" s="351"/>
      <c r="CC73" s="351"/>
      <c r="CD73" s="351"/>
      <c r="CE73" s="351"/>
      <c r="CF73" s="351"/>
      <c r="CG73" s="351"/>
      <c r="CH73" s="351"/>
      <c r="CI73" s="351"/>
      <c r="CJ73" s="351"/>
      <c r="CK73" s="351"/>
      <c r="CL73" s="351"/>
      <c r="CM73" s="351"/>
      <c r="CN73" s="351"/>
      <c r="CO73" s="351"/>
      <c r="CP73" s="351"/>
      <c r="CQ73" s="351"/>
      <c r="CR73" s="351"/>
      <c r="CS73" s="351"/>
      <c r="CT73" s="351"/>
      <c r="CU73" s="351"/>
      <c r="CV73" s="351"/>
      <c r="CW73" s="351"/>
      <c r="CX73" s="351"/>
      <c r="CY73" s="351"/>
      <c r="CZ73" s="351"/>
      <c r="DA73" s="351"/>
      <c r="DB73" s="351"/>
      <c r="DC73" s="351"/>
      <c r="DD73" s="351"/>
      <c r="DE73" s="351"/>
      <c r="DF73" s="351"/>
      <c r="DG73" s="351"/>
      <c r="DH73" s="351"/>
      <c r="DI73" s="351"/>
      <c r="DJ73" s="351"/>
      <c r="DK73" s="351"/>
      <c r="DL73" s="351"/>
      <c r="DM73" s="351"/>
      <c r="DN73" s="351"/>
      <c r="DO73" s="351"/>
      <c r="DP73" s="351"/>
      <c r="DQ73" s="351"/>
      <c r="DR73" s="351"/>
      <c r="DS73" s="351"/>
      <c r="DT73" s="351"/>
      <c r="DU73" s="351"/>
      <c r="DV73" s="351"/>
      <c r="DW73" s="351"/>
      <c r="DX73" s="351"/>
      <c r="DY73" s="351"/>
      <c r="DZ73" s="351"/>
      <c r="EA73" s="351"/>
      <c r="EB73" s="351"/>
      <c r="EC73" s="351"/>
      <c r="ED73" s="351"/>
      <c r="EE73" s="351"/>
      <c r="EF73" s="351"/>
      <c r="EG73" s="351"/>
      <c r="EH73" s="351"/>
      <c r="EI73" s="351"/>
      <c r="EJ73" s="351"/>
      <c r="EK73" s="351"/>
      <c r="EL73" s="351"/>
      <c r="EM73" s="351"/>
      <c r="EN73" s="351"/>
      <c r="EO73" s="351"/>
      <c r="EP73" s="351"/>
      <c r="EQ73" s="351"/>
      <c r="ER73" s="351"/>
      <c r="ES73" s="351"/>
      <c r="ET73" s="351"/>
      <c r="EU73" s="351"/>
      <c r="EV73" s="351"/>
      <c r="EW73" s="351"/>
      <c r="EX73" s="351"/>
      <c r="EY73" s="351"/>
      <c r="EZ73" s="351"/>
      <c r="FA73" s="351"/>
      <c r="FB73" s="351"/>
      <c r="FC73" s="351"/>
      <c r="FD73" s="351"/>
      <c r="FE73" s="351"/>
      <c r="FF73" s="351"/>
      <c r="FG73" s="351"/>
      <c r="FH73" s="351"/>
      <c r="FI73" s="351"/>
      <c r="FJ73" s="351"/>
      <c r="FK73" s="351"/>
      <c r="FL73" s="351"/>
      <c r="FM73" s="351"/>
      <c r="FN73" s="351"/>
      <c r="FO73" s="351"/>
      <c r="FP73" s="351"/>
      <c r="FQ73" s="351"/>
      <c r="FR73" s="351"/>
      <c r="FS73" s="351"/>
      <c r="FT73" s="351"/>
      <c r="FU73" s="351"/>
      <c r="FV73" s="352"/>
      <c r="FW73" s="352"/>
      <c r="FX73" s="352"/>
      <c r="FY73" s="352"/>
      <c r="FZ73" s="352"/>
      <c r="GA73" s="352"/>
    </row>
  </sheetData>
  <sheetProtection selectLockedCells="1"/>
  <mergeCells count="46">
    <mergeCell ref="A35:GA35"/>
    <mergeCell ref="EF8:EK8"/>
    <mergeCell ref="FH8:FM8"/>
    <mergeCell ref="C8:H8"/>
    <mergeCell ref="A73:GA73"/>
    <mergeCell ref="A68:GA68"/>
    <mergeCell ref="A69:GA69"/>
    <mergeCell ref="A70:GA70"/>
    <mergeCell ref="A71:GA71"/>
    <mergeCell ref="A72:GA72"/>
    <mergeCell ref="A65:CH65"/>
    <mergeCell ref="A38:GA38"/>
    <mergeCell ref="A39:GA39"/>
    <mergeCell ref="A40:GA40"/>
    <mergeCell ref="A63:GA63"/>
    <mergeCell ref="A58:GA58"/>
    <mergeCell ref="A60:GA60"/>
    <mergeCell ref="A59:GA59"/>
    <mergeCell ref="A37:GA37"/>
    <mergeCell ref="FV8:GA8"/>
    <mergeCell ref="FA8:FF8"/>
    <mergeCell ref="J8:O8"/>
    <mergeCell ref="AS8:AX8"/>
    <mergeCell ref="X8:AC8"/>
    <mergeCell ref="BG8:BL8"/>
    <mergeCell ref="A36:GA36"/>
    <mergeCell ref="DD8:DI8"/>
    <mergeCell ref="CW8:DB8"/>
    <mergeCell ref="AE8:AJ8"/>
    <mergeCell ref="AL8:AQ8"/>
    <mergeCell ref="A33:GA33"/>
    <mergeCell ref="Q8:V8"/>
    <mergeCell ref="EM8:ER8"/>
    <mergeCell ref="A34:GA34"/>
    <mergeCell ref="A6:GB6"/>
    <mergeCell ref="DK8:DP8"/>
    <mergeCell ref="DY8:ED8"/>
    <mergeCell ref="DR8:DW8"/>
    <mergeCell ref="BU8:BZ8"/>
    <mergeCell ref="BN8:BS8"/>
    <mergeCell ref="AZ8:BE8"/>
    <mergeCell ref="CB8:CG8"/>
    <mergeCell ref="CP8:CU8"/>
    <mergeCell ref="CI8:CN8"/>
    <mergeCell ref="FO8:FT8"/>
    <mergeCell ref="ET8:EY8"/>
  </mergeCells>
  <pageMargins left="0.25" right="0.25" top="0.75" bottom="0.75" header="0.3" footer="0.3"/>
  <pageSetup paperSize="167" scale="59" fitToHeight="0" orientation="landscape" r:id="rId1"/>
  <colBreaks count="5" manualBreakCount="5">
    <brk id="36" min="7" max="65" man="1"/>
    <brk id="107" min="7" max="65" man="1"/>
    <brk id="142" min="7" max="65" man="1"/>
    <brk id="177" min="7" max="65" man="1"/>
    <brk id="185" max="56" man="1"/>
  </colBreaks>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C21"/>
  <sheetViews>
    <sheetView zoomScaleNormal="100" workbookViewId="0">
      <pane xSplit="1" ySplit="6" topLeftCell="E7" activePane="bottomRight" state="frozen"/>
      <selection activeCell="A12" sqref="A12"/>
      <selection pane="topRight" activeCell="A12" sqref="A12"/>
      <selection pane="bottomLeft" activeCell="A12" sqref="A12"/>
      <selection pane="bottomRight" activeCell="P10" sqref="P10"/>
    </sheetView>
  </sheetViews>
  <sheetFormatPr defaultRowHeight="12.75"/>
  <cols>
    <col min="1" max="1" width="50.7109375" bestFit="1" customWidth="1"/>
    <col min="2" max="2" width="15" customWidth="1"/>
    <col min="3" max="3" width="1.140625" style="255" customWidth="1"/>
    <col min="4" max="8" width="15" style="255" customWidth="1"/>
    <col min="9" max="9" width="1.7109375" customWidth="1"/>
    <col min="10" max="14" width="15" customWidth="1"/>
    <col min="15" max="15" width="1.5703125" style="260" customWidth="1"/>
    <col min="16" max="20" width="15" customWidth="1"/>
    <col min="21" max="21" width="1.28515625" customWidth="1"/>
    <col min="22" max="26" width="15" customWidth="1"/>
  </cols>
  <sheetData>
    <row r="1" spans="1:29">
      <c r="A1" s="65" t="s">
        <v>0</v>
      </c>
      <c r="B1" s="65"/>
      <c r="C1" s="191"/>
      <c r="D1" s="191"/>
      <c r="E1" s="191"/>
      <c r="F1" s="191"/>
      <c r="G1" s="191"/>
      <c r="H1" s="191"/>
      <c r="I1" s="65"/>
    </row>
    <row r="2" spans="1:29">
      <c r="A2" s="65" t="s">
        <v>200</v>
      </c>
      <c r="B2" s="65"/>
      <c r="C2" s="191"/>
      <c r="D2" s="191"/>
      <c r="E2" s="191"/>
      <c r="F2" s="191"/>
      <c r="G2" s="191"/>
      <c r="H2" s="191"/>
      <c r="I2" s="65"/>
    </row>
    <row r="3" spans="1:29">
      <c r="A3" s="65" t="s">
        <v>237</v>
      </c>
      <c r="B3" s="65"/>
      <c r="C3" s="191"/>
      <c r="D3" s="191"/>
      <c r="E3" s="191"/>
      <c r="F3" s="191"/>
      <c r="G3" s="191"/>
      <c r="H3" s="191"/>
      <c r="I3" s="65"/>
    </row>
    <row r="4" spans="1:29">
      <c r="A4" s="59" t="s">
        <v>87</v>
      </c>
      <c r="B4" s="59"/>
      <c r="C4" s="59"/>
      <c r="D4" s="59"/>
      <c r="E4" s="59"/>
      <c r="F4" s="59"/>
      <c r="G4" s="59"/>
      <c r="H4" s="59"/>
      <c r="I4" s="59"/>
    </row>
    <row r="5" spans="1:29">
      <c r="A5" s="59"/>
      <c r="B5" s="330" t="s">
        <v>231</v>
      </c>
      <c r="C5" s="329"/>
      <c r="D5" s="360" t="s">
        <v>209</v>
      </c>
      <c r="E5" s="360"/>
      <c r="F5" s="360"/>
      <c r="G5" s="360"/>
      <c r="H5" s="360"/>
      <c r="I5" s="59"/>
      <c r="J5" s="342" t="s">
        <v>174</v>
      </c>
      <c r="K5" s="342"/>
      <c r="L5" s="342"/>
      <c r="M5" s="342"/>
      <c r="N5" s="342"/>
      <c r="O5" s="261"/>
      <c r="P5" s="337" t="s">
        <v>149</v>
      </c>
      <c r="Q5" s="337"/>
      <c r="R5" s="337"/>
      <c r="S5" s="337"/>
      <c r="T5" s="337"/>
      <c r="U5" s="35"/>
      <c r="V5" s="344" t="s">
        <v>130</v>
      </c>
      <c r="W5" s="344"/>
      <c r="X5" s="344"/>
      <c r="Y5" s="344"/>
      <c r="Z5" s="344"/>
    </row>
    <row r="6" spans="1:29" ht="13.5" thickBot="1">
      <c r="A6" s="284"/>
      <c r="B6" s="141" t="s">
        <v>232</v>
      </c>
      <c r="C6" s="324"/>
      <c r="D6" s="141" t="s">
        <v>209</v>
      </c>
      <c r="E6" s="141" t="s">
        <v>223</v>
      </c>
      <c r="F6" s="141" t="s">
        <v>220</v>
      </c>
      <c r="G6" s="141" t="s">
        <v>218</v>
      </c>
      <c r="H6" s="141" t="s">
        <v>210</v>
      </c>
      <c r="I6" s="59"/>
      <c r="J6" s="141" t="s">
        <v>174</v>
      </c>
      <c r="K6" s="254" t="s">
        <v>193</v>
      </c>
      <c r="L6" s="254" t="s">
        <v>188</v>
      </c>
      <c r="M6" s="141" t="s">
        <v>183</v>
      </c>
      <c r="N6" s="141" t="s">
        <v>175</v>
      </c>
      <c r="O6" s="261"/>
      <c r="P6" s="141" t="s">
        <v>149</v>
      </c>
      <c r="Q6" s="141" t="s">
        <v>160</v>
      </c>
      <c r="R6" s="141" t="s">
        <v>158</v>
      </c>
      <c r="S6" s="141" t="s">
        <v>155</v>
      </c>
      <c r="T6" s="141" t="s">
        <v>150</v>
      </c>
      <c r="U6" s="35"/>
      <c r="V6" s="265" t="s">
        <v>130</v>
      </c>
      <c r="W6" s="90" t="s">
        <v>145</v>
      </c>
      <c r="X6" s="90" t="s">
        <v>138</v>
      </c>
      <c r="Y6" s="90" t="s">
        <v>134</v>
      </c>
      <c r="Z6" s="90" t="s">
        <v>131</v>
      </c>
    </row>
    <row r="7" spans="1:29">
      <c r="A7" s="260" t="s">
        <v>205</v>
      </c>
      <c r="B7" s="286">
        <v>36324</v>
      </c>
      <c r="C7" s="327"/>
      <c r="D7" s="268">
        <f>SUM(E7:H7)</f>
        <v>242224</v>
      </c>
      <c r="E7" s="286">
        <v>61723</v>
      </c>
      <c r="F7" s="286">
        <v>58794</v>
      </c>
      <c r="G7" s="286">
        <v>85111</v>
      </c>
      <c r="H7" s="286">
        <v>36596</v>
      </c>
      <c r="J7" s="268">
        <f>SUM(K7:N7)</f>
        <v>1025659</v>
      </c>
      <c r="K7" s="266">
        <v>46137</v>
      </c>
      <c r="L7" s="273">
        <v>21616</v>
      </c>
      <c r="M7" s="273">
        <v>45022</v>
      </c>
      <c r="N7" s="273">
        <v>912884</v>
      </c>
      <c r="O7" s="262"/>
      <c r="P7" s="268">
        <v>284477</v>
      </c>
      <c r="Q7" s="266">
        <v>86390</v>
      </c>
      <c r="R7" s="273">
        <v>69115</v>
      </c>
      <c r="S7" s="273">
        <v>87686</v>
      </c>
      <c r="T7" s="273">
        <v>41286</v>
      </c>
      <c r="V7" s="268">
        <v>234327</v>
      </c>
      <c r="W7" s="266">
        <v>68804</v>
      </c>
      <c r="X7" s="273">
        <v>26610</v>
      </c>
      <c r="Y7" s="273">
        <v>74287</v>
      </c>
      <c r="Z7" s="273">
        <v>64626</v>
      </c>
    </row>
    <row r="8" spans="1:29">
      <c r="A8" s="260" t="s">
        <v>165</v>
      </c>
      <c r="B8" s="285"/>
      <c r="C8" s="327"/>
      <c r="D8" s="269"/>
      <c r="E8" s="285"/>
      <c r="F8" s="285"/>
      <c r="G8" s="285"/>
      <c r="H8" s="285"/>
      <c r="J8" s="269"/>
      <c r="K8" s="267"/>
      <c r="L8" s="274"/>
      <c r="M8" s="274"/>
      <c r="N8" s="274"/>
      <c r="O8" s="262"/>
      <c r="P8" s="269"/>
      <c r="Q8" s="267"/>
      <c r="R8" s="274"/>
      <c r="S8" s="274"/>
      <c r="T8" s="274"/>
      <c r="V8" s="269"/>
      <c r="W8" s="267"/>
      <c r="X8" s="274"/>
      <c r="Y8" s="274"/>
      <c r="Z8" s="274"/>
    </row>
    <row r="9" spans="1:29">
      <c r="A9" s="260" t="s">
        <v>29</v>
      </c>
      <c r="B9" s="285">
        <v>29850</v>
      </c>
      <c r="C9" s="327"/>
      <c r="D9" s="269">
        <f t="shared" ref="D9:D16" si="0">SUM(E9:H9)</f>
        <v>143826</v>
      </c>
      <c r="E9" s="285">
        <v>43182</v>
      </c>
      <c r="F9" s="285">
        <v>20129</v>
      </c>
      <c r="G9" s="285">
        <v>53146</v>
      </c>
      <c r="H9" s="285">
        <v>27369</v>
      </c>
      <c r="J9" s="269">
        <f t="shared" ref="J9:J16" si="1">SUM(K9:N9)</f>
        <v>-776364</v>
      </c>
      <c r="K9" s="267">
        <v>39000</v>
      </c>
      <c r="L9" s="275">
        <v>13239</v>
      </c>
      <c r="M9" s="275">
        <v>30822</v>
      </c>
      <c r="N9" s="275">
        <v>-859425</v>
      </c>
      <c r="O9" s="262"/>
      <c r="P9" s="269">
        <v>6282</v>
      </c>
      <c r="Q9" s="267">
        <v>-14347</v>
      </c>
      <c r="R9" s="275">
        <v>5353</v>
      </c>
      <c r="S9" s="275">
        <v>4074</v>
      </c>
      <c r="T9" s="275">
        <v>11202</v>
      </c>
      <c r="V9" s="269">
        <v>31638</v>
      </c>
      <c r="W9" s="267">
        <v>-3763</v>
      </c>
      <c r="X9" s="275">
        <v>-309</v>
      </c>
      <c r="Y9" s="275">
        <v>18308</v>
      </c>
      <c r="Z9" s="275">
        <v>17402</v>
      </c>
    </row>
    <row r="10" spans="1:29">
      <c r="A10" s="260" t="s">
        <v>171</v>
      </c>
      <c r="B10" s="285">
        <v>34531</v>
      </c>
      <c r="C10" s="327"/>
      <c r="D10" s="269">
        <f t="shared" si="0"/>
        <v>138540</v>
      </c>
      <c r="E10" s="285">
        <v>35345</v>
      </c>
      <c r="F10" s="285">
        <v>34980</v>
      </c>
      <c r="G10" s="285">
        <v>34404</v>
      </c>
      <c r="H10" s="285">
        <v>33811</v>
      </c>
      <c r="J10" s="269">
        <f t="shared" si="1"/>
        <v>120892</v>
      </c>
      <c r="K10" s="267">
        <v>32824</v>
      </c>
      <c r="L10" s="275">
        <v>32165</v>
      </c>
      <c r="M10" s="275">
        <v>28155</v>
      </c>
      <c r="N10" s="275">
        <v>27748</v>
      </c>
      <c r="O10" s="262"/>
      <c r="P10" s="269">
        <v>76363</v>
      </c>
      <c r="Q10" s="267">
        <v>21902</v>
      </c>
      <c r="R10" s="275">
        <v>16228</v>
      </c>
      <c r="S10" s="275">
        <v>19187</v>
      </c>
      <c r="T10" s="275">
        <v>19046</v>
      </c>
      <c r="V10" s="269">
        <v>54620</v>
      </c>
      <c r="W10" s="267">
        <v>18194</v>
      </c>
      <c r="X10" s="275">
        <v>16872</v>
      </c>
      <c r="Y10" s="275">
        <v>8455</v>
      </c>
      <c r="Z10" s="275">
        <v>11099</v>
      </c>
    </row>
    <row r="11" spans="1:29">
      <c r="A11" s="260" t="s">
        <v>41</v>
      </c>
      <c r="B11" s="285">
        <v>47477</v>
      </c>
      <c r="C11" s="327"/>
      <c r="D11" s="269">
        <f t="shared" si="0"/>
        <v>185868</v>
      </c>
      <c r="E11" s="285">
        <v>47477</v>
      </c>
      <c r="F11" s="285">
        <v>47303</v>
      </c>
      <c r="G11" s="285">
        <v>47128</v>
      </c>
      <c r="H11" s="285">
        <v>43960</v>
      </c>
      <c r="J11" s="269">
        <f t="shared" si="1"/>
        <v>130556</v>
      </c>
      <c r="K11" s="267">
        <v>43288</v>
      </c>
      <c r="L11" s="275">
        <v>39285</v>
      </c>
      <c r="M11" s="275">
        <v>24848</v>
      </c>
      <c r="N11" s="275">
        <v>23135</v>
      </c>
      <c r="O11" s="262"/>
      <c r="P11" s="269">
        <v>74238</v>
      </c>
      <c r="Q11" s="267">
        <v>17994</v>
      </c>
      <c r="R11" s="275">
        <v>17630</v>
      </c>
      <c r="S11" s="275">
        <v>18731</v>
      </c>
      <c r="T11" s="275">
        <v>19883</v>
      </c>
      <c r="V11" s="269">
        <v>81002</v>
      </c>
      <c r="W11" s="267">
        <v>22454</v>
      </c>
      <c r="X11" s="275">
        <v>22136</v>
      </c>
      <c r="Y11" s="275">
        <v>18206</v>
      </c>
      <c r="Z11" s="275">
        <v>18206</v>
      </c>
    </row>
    <row r="12" spans="1:29">
      <c r="A12" s="260" t="s">
        <v>43</v>
      </c>
      <c r="B12" s="285">
        <v>45876</v>
      </c>
      <c r="C12" s="327"/>
      <c r="D12" s="269">
        <f t="shared" si="0"/>
        <v>184118</v>
      </c>
      <c r="E12" s="285">
        <v>47299</v>
      </c>
      <c r="F12" s="285">
        <v>46762</v>
      </c>
      <c r="G12" s="285">
        <v>46268</v>
      </c>
      <c r="H12" s="285">
        <v>43789</v>
      </c>
      <c r="J12" s="269">
        <f t="shared" si="1"/>
        <v>150842</v>
      </c>
      <c r="K12" s="267">
        <v>42594</v>
      </c>
      <c r="L12" s="275">
        <v>40825</v>
      </c>
      <c r="M12" s="275">
        <v>33815</v>
      </c>
      <c r="N12" s="275">
        <v>33608</v>
      </c>
      <c r="O12" s="262"/>
      <c r="P12" s="269">
        <v>113201</v>
      </c>
      <c r="Q12" s="267">
        <v>29637</v>
      </c>
      <c r="R12" s="275">
        <v>27966</v>
      </c>
      <c r="S12" s="275">
        <v>27793</v>
      </c>
      <c r="T12" s="275">
        <v>27805</v>
      </c>
      <c r="V12" s="269">
        <v>108239</v>
      </c>
      <c r="W12" s="267">
        <v>28741</v>
      </c>
      <c r="X12" s="275">
        <v>28250</v>
      </c>
      <c r="Y12" s="275">
        <v>25364</v>
      </c>
      <c r="Z12" s="275">
        <v>25884</v>
      </c>
    </row>
    <row r="13" spans="1:29">
      <c r="A13" s="260" t="s">
        <v>27</v>
      </c>
      <c r="B13" s="285">
        <v>23854</v>
      </c>
      <c r="C13" s="327"/>
      <c r="D13" s="269">
        <f t="shared" si="0"/>
        <v>86943</v>
      </c>
      <c r="E13" s="285">
        <v>22901</v>
      </c>
      <c r="F13" s="285">
        <v>23093</v>
      </c>
      <c r="G13" s="285">
        <v>22071</v>
      </c>
      <c r="H13" s="285">
        <v>18878</v>
      </c>
      <c r="J13" s="269">
        <f t="shared" si="1"/>
        <v>64318</v>
      </c>
      <c r="K13" s="267">
        <v>17190</v>
      </c>
      <c r="L13" s="275">
        <v>16557</v>
      </c>
      <c r="M13" s="275">
        <v>15301</v>
      </c>
      <c r="N13" s="275">
        <v>15270</v>
      </c>
      <c r="O13" s="262"/>
      <c r="P13" s="269">
        <v>54929</v>
      </c>
      <c r="Q13" s="267">
        <v>14931</v>
      </c>
      <c r="R13" s="275">
        <v>13754</v>
      </c>
      <c r="S13" s="275">
        <v>13330</v>
      </c>
      <c r="T13" s="275">
        <v>12914</v>
      </c>
      <c r="U13" s="260"/>
      <c r="V13" s="269">
        <v>50906</v>
      </c>
      <c r="W13" s="267">
        <v>13390</v>
      </c>
      <c r="X13" s="275">
        <v>12809</v>
      </c>
      <c r="Y13" s="275">
        <v>12465</v>
      </c>
      <c r="Z13" s="275">
        <v>12242</v>
      </c>
      <c r="AA13" s="260"/>
      <c r="AB13" s="260"/>
      <c r="AC13" s="260"/>
    </row>
    <row r="14" spans="1:29">
      <c r="A14" s="260" t="s">
        <v>86</v>
      </c>
      <c r="B14" s="285">
        <v>6555</v>
      </c>
      <c r="C14" s="327"/>
      <c r="D14" s="269">
        <f t="shared" si="0"/>
        <v>27594</v>
      </c>
      <c r="E14" s="285">
        <v>7121</v>
      </c>
      <c r="F14" s="285">
        <v>5080</v>
      </c>
      <c r="G14" s="285">
        <v>7158</v>
      </c>
      <c r="H14" s="285">
        <v>8235</v>
      </c>
      <c r="J14" s="269">
        <f t="shared" si="1"/>
        <v>30507</v>
      </c>
      <c r="K14" s="267">
        <v>8134</v>
      </c>
      <c r="L14" s="275">
        <v>6661</v>
      </c>
      <c r="M14" s="275">
        <v>7572</v>
      </c>
      <c r="N14" s="275">
        <v>8140</v>
      </c>
      <c r="O14" s="262"/>
      <c r="P14" s="269">
        <v>25978</v>
      </c>
      <c r="Q14" s="267">
        <v>6898</v>
      </c>
      <c r="R14" s="275">
        <v>5966</v>
      </c>
      <c r="S14" s="275">
        <v>6581</v>
      </c>
      <c r="T14" s="275">
        <v>6533</v>
      </c>
      <c r="V14" s="269">
        <v>22047</v>
      </c>
      <c r="W14" s="267">
        <v>6107</v>
      </c>
      <c r="X14" s="275">
        <v>6562</v>
      </c>
      <c r="Y14" s="275">
        <v>4929</v>
      </c>
      <c r="Z14" s="275">
        <v>4449</v>
      </c>
    </row>
    <row r="15" spans="1:29">
      <c r="A15" s="260" t="s">
        <v>137</v>
      </c>
      <c r="B15" s="285">
        <v>23311</v>
      </c>
      <c r="C15" s="327"/>
      <c r="D15" s="269">
        <f t="shared" si="0"/>
        <v>29211</v>
      </c>
      <c r="E15" s="285">
        <v>7821</v>
      </c>
      <c r="F15" s="285">
        <v>2644</v>
      </c>
      <c r="G15" s="285">
        <v>715</v>
      </c>
      <c r="H15" s="285">
        <v>18031</v>
      </c>
      <c r="J15" s="269">
        <f t="shared" si="1"/>
        <v>63618</v>
      </c>
      <c r="K15" s="267">
        <v>19461</v>
      </c>
      <c r="L15" s="275">
        <v>20586</v>
      </c>
      <c r="M15" s="275">
        <v>11117</v>
      </c>
      <c r="N15" s="275">
        <v>12454</v>
      </c>
      <c r="O15" s="262"/>
      <c r="P15" s="269">
        <v>34846</v>
      </c>
      <c r="Q15" s="267">
        <v>10092</v>
      </c>
      <c r="R15" s="275">
        <v>-1671</v>
      </c>
      <c r="S15" s="275">
        <v>9088</v>
      </c>
      <c r="T15" s="275">
        <v>17337</v>
      </c>
      <c r="V15" s="269">
        <v>12823</v>
      </c>
      <c r="W15" s="267">
        <v>8791</v>
      </c>
      <c r="X15" s="275">
        <v>5622</v>
      </c>
      <c r="Y15" s="275">
        <v>-5759</v>
      </c>
      <c r="Z15" s="275">
        <v>4169</v>
      </c>
    </row>
    <row r="16" spans="1:29">
      <c r="A16" s="260" t="s">
        <v>196</v>
      </c>
      <c r="B16" s="285">
        <v>-1522</v>
      </c>
      <c r="C16" s="327"/>
      <c r="D16" s="270">
        <f t="shared" si="0"/>
        <v>-17973</v>
      </c>
      <c r="E16" s="285">
        <v>8938</v>
      </c>
      <c r="F16" s="285">
        <v>-11140</v>
      </c>
      <c r="G16" s="285">
        <v>-5547</v>
      </c>
      <c r="H16" s="285">
        <v>-10224</v>
      </c>
      <c r="J16" s="269">
        <f t="shared" si="1"/>
        <v>-15743</v>
      </c>
      <c r="K16" s="267">
        <v>-11178</v>
      </c>
      <c r="L16" s="275">
        <v>-1424</v>
      </c>
      <c r="M16" s="275">
        <v>3558</v>
      </c>
      <c r="N16" s="275">
        <v>-6699</v>
      </c>
      <c r="O16" s="262"/>
      <c r="P16" s="270">
        <v>1423</v>
      </c>
      <c r="Q16" s="267">
        <v>-409</v>
      </c>
      <c r="R16" s="275">
        <v>-2120</v>
      </c>
      <c r="S16" s="275">
        <v>-961</v>
      </c>
      <c r="T16" s="275">
        <v>4913</v>
      </c>
      <c r="V16" s="270">
        <v>28047</v>
      </c>
      <c r="W16" s="267">
        <v>-690</v>
      </c>
      <c r="X16" s="275">
        <v>9550</v>
      </c>
      <c r="Y16" s="275">
        <v>9314</v>
      </c>
      <c r="Z16" s="275">
        <v>9873</v>
      </c>
    </row>
    <row r="17" spans="1:26" ht="13.5" thickBot="1">
      <c r="A17" s="260" t="s">
        <v>197</v>
      </c>
      <c r="B17" s="287">
        <f t="shared" ref="B17" si="2">SUM(B7:B16)</f>
        <v>246256</v>
      </c>
      <c r="C17" s="328"/>
      <c r="D17" s="271">
        <f t="shared" ref="D17:H17" si="3">SUM(D7:D16)</f>
        <v>1020351</v>
      </c>
      <c r="E17" s="287">
        <f t="shared" si="3"/>
        <v>281807</v>
      </c>
      <c r="F17" s="287">
        <f t="shared" si="3"/>
        <v>227645</v>
      </c>
      <c r="G17" s="287">
        <f t="shared" si="3"/>
        <v>290454</v>
      </c>
      <c r="H17" s="287">
        <f t="shared" si="3"/>
        <v>220445</v>
      </c>
      <c r="J17" s="271">
        <f>SUM(J7:J16)</f>
        <v>794285</v>
      </c>
      <c r="K17" s="272">
        <f t="shared" ref="K17:N17" si="4">SUM(K7:K16)</f>
        <v>237450</v>
      </c>
      <c r="L17" s="272">
        <f t="shared" si="4"/>
        <v>189510</v>
      </c>
      <c r="M17" s="272">
        <f t="shared" si="4"/>
        <v>200210</v>
      </c>
      <c r="N17" s="272">
        <f t="shared" si="4"/>
        <v>167115</v>
      </c>
      <c r="O17" s="263"/>
      <c r="P17" s="271">
        <f>SUM(P7:P16)</f>
        <v>671737</v>
      </c>
      <c r="Q17" s="272">
        <f t="shared" ref="Q17:T17" si="5">SUM(Q7:Q16)</f>
        <v>173088</v>
      </c>
      <c r="R17" s="272">
        <f t="shared" si="5"/>
        <v>152221</v>
      </c>
      <c r="S17" s="272">
        <f t="shared" si="5"/>
        <v>185509</v>
      </c>
      <c r="T17" s="272">
        <f t="shared" si="5"/>
        <v>160919</v>
      </c>
      <c r="V17" s="271">
        <f>SUM(V7:V16)</f>
        <v>623649</v>
      </c>
      <c r="W17" s="272">
        <f t="shared" ref="W17:Z17" si="6">SUM(W7:W16)</f>
        <v>162028</v>
      </c>
      <c r="X17" s="272">
        <f t="shared" si="6"/>
        <v>128102</v>
      </c>
      <c r="Y17" s="272">
        <f t="shared" si="6"/>
        <v>165569</v>
      </c>
      <c r="Z17" s="272">
        <f t="shared" si="6"/>
        <v>167950</v>
      </c>
    </row>
    <row r="18" spans="1:26" ht="13.5" thickTop="1">
      <c r="A18" s="260"/>
      <c r="J18" s="258"/>
      <c r="K18" s="258"/>
      <c r="L18" s="258"/>
      <c r="M18" s="258"/>
      <c r="N18" s="258"/>
      <c r="O18" s="262"/>
      <c r="P18" s="258"/>
    </row>
    <row r="19" spans="1:26">
      <c r="A19" s="83" t="s">
        <v>88</v>
      </c>
      <c r="B19" s="83"/>
      <c r="C19" s="300"/>
      <c r="D19" s="300"/>
      <c r="E19" s="300"/>
      <c r="F19" s="300"/>
      <c r="G19" s="300"/>
      <c r="H19" s="300"/>
      <c r="I19" s="83"/>
      <c r="J19" s="258"/>
      <c r="K19" s="258"/>
      <c r="L19" s="258"/>
      <c r="M19" s="258"/>
      <c r="N19" s="258"/>
      <c r="O19" s="262"/>
      <c r="P19" s="258"/>
    </row>
    <row r="20" spans="1:26">
      <c r="A20" s="359" t="s">
        <v>208</v>
      </c>
      <c r="B20" s="359"/>
      <c r="C20" s="359"/>
      <c r="D20" s="359"/>
      <c r="E20" s="359"/>
      <c r="F20" s="359"/>
      <c r="G20" s="359"/>
      <c r="H20" s="359"/>
      <c r="I20" s="359"/>
      <c r="J20" s="359"/>
      <c r="K20" s="359"/>
      <c r="L20" s="359"/>
      <c r="M20" s="359"/>
      <c r="N20" s="359"/>
      <c r="O20" s="359"/>
      <c r="P20" s="359"/>
      <c r="Q20" s="359"/>
    </row>
    <row r="21" spans="1:26">
      <c r="A21" s="359"/>
      <c r="B21" s="359"/>
      <c r="C21" s="359"/>
      <c r="D21" s="359"/>
      <c r="E21" s="359"/>
      <c r="F21" s="359"/>
      <c r="G21" s="359"/>
      <c r="H21" s="359"/>
      <c r="I21" s="359"/>
      <c r="J21" s="359"/>
      <c r="K21" s="359"/>
      <c r="L21" s="359"/>
      <c r="M21" s="359"/>
      <c r="N21" s="359"/>
      <c r="O21" s="359"/>
      <c r="P21" s="359"/>
      <c r="Q21" s="359"/>
    </row>
  </sheetData>
  <mergeCells count="5">
    <mergeCell ref="V5:Z5"/>
    <mergeCell ref="J5:N5"/>
    <mergeCell ref="P5:T5"/>
    <mergeCell ref="A20:Q21"/>
    <mergeCell ref="D5:H5"/>
  </mergeCells>
  <pageMargins left="0.7" right="0.7" top="0.75" bottom="0.75" header="0.3" footer="0.3"/>
  <pageSetup paperSize="167" scale="54" orientation="landscape" r:id="rId1"/>
  <customProperties>
    <customPr name="_pios_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Balance Sheet</vt:lpstr>
      <vt:lpstr>Income Statement</vt:lpstr>
      <vt:lpstr>SCF</vt:lpstr>
      <vt:lpstr>UseOfNonGAAP FinancialMeasures</vt:lpstr>
      <vt:lpstr>Adjusted EBITDA</vt:lpstr>
      <vt:lpstr>'Balance Sheet'!Print_Area</vt:lpstr>
      <vt:lpstr>'Income Statement'!Print_Area</vt:lpstr>
      <vt:lpstr>SCF!Print_Area</vt:lpstr>
      <vt:lpstr>'UseOfNonGAAP FinancialMeasures'!Print_Area</vt:lpstr>
      <vt:lpstr>'UseOfNonGAAP FinancialMeasures'!Print_Titles</vt:lpstr>
    </vt:vector>
  </TitlesOfParts>
  <Company>Open Text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dc:creator>
  <cp:lastModifiedBy>Gabrielle Sukman</cp:lastModifiedBy>
  <cp:lastPrinted>2018-08-01T15:12:21Z</cp:lastPrinted>
  <dcterms:created xsi:type="dcterms:W3CDTF">2012-02-17T02:43:18Z</dcterms:created>
  <dcterms:modified xsi:type="dcterms:W3CDTF">2018-10-31T17:10:37Z</dcterms:modified>
</cp:coreProperties>
</file>