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defaultThemeVersion="124226"/>
  <mc:AlternateContent xmlns:mc="http://schemas.openxmlformats.org/markup-compatibility/2006">
    <mc:Choice Requires="x15">
      <x15ac:absPath xmlns:x15ac="http://schemas.microsoft.com/office/spreadsheetml/2010/11/ac" url="Y:\01. External Reporting\16. F2021\Q3-21\IR Materials\Trended Financials\"/>
    </mc:Choice>
  </mc:AlternateContent>
  <xr:revisionPtr revIDLastSave="0" documentId="13_ncr:1_{A583C270-6AC9-47A9-9295-6C63AE0B914C}" xr6:coauthVersionLast="46" xr6:coauthVersionMax="46" xr10:uidLastSave="{00000000-0000-0000-0000-000000000000}"/>
  <bookViews>
    <workbookView xWindow="-108" yWindow="-108" windowWidth="23256" windowHeight="12576" tabRatio="855" xr2:uid="{00000000-000D-0000-FFFF-FFFF00000000}"/>
  </bookViews>
  <sheets>
    <sheet name="Balance Sheet" sheetId="7" r:id="rId1"/>
    <sheet name="Income Statement" sheetId="2" r:id="rId2"/>
    <sheet name="SCF" sheetId="5" r:id="rId3"/>
    <sheet name="UseOfNonGAAP FinancialMeasures" sheetId="6" r:id="rId4"/>
    <sheet name="Adjusted EBITDA and FCF"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 and FCF'!_5Cost_Module_.Cost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Sheet'!$B$1:$AH$57</definedName>
    <definedName name="_xlnm.Print_Area" localSheetId="1">'Income Statement'!$B$1:$AN$48</definedName>
    <definedName name="_xlnm.Print_Area" localSheetId="2">SCF!$A$1:$AK$76</definedName>
    <definedName name="_xlnm.Print_Area" localSheetId="3">'UseOfNonGAAP FinancialMeasures'!$A$8:$GW$66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3" i="10" l="1"/>
  <c r="C80" i="5"/>
  <c r="C79" i="5"/>
  <c r="G18" i="6" l="1"/>
  <c r="D46" i="2" l="1"/>
  <c r="D49" i="7" l="1"/>
  <c r="D53" i="7" s="1"/>
  <c r="D55" i="7" s="1"/>
  <c r="B32" i="10"/>
  <c r="B30" i="10"/>
  <c r="B19" i="10"/>
  <c r="B10" i="10"/>
  <c r="B11" i="10"/>
  <c r="B12" i="10"/>
  <c r="B13" i="10"/>
  <c r="B14" i="10"/>
  <c r="B15" i="10"/>
  <c r="B16" i="10"/>
  <c r="B9" i="10"/>
  <c r="B7" i="10"/>
  <c r="C33" i="10"/>
  <c r="C20" i="10"/>
  <c r="C17" i="10"/>
  <c r="C21" i="10" s="1"/>
  <c r="L52" i="6"/>
  <c r="J52" i="6"/>
  <c r="N31" i="6"/>
  <c r="N29" i="6"/>
  <c r="N28" i="6"/>
  <c r="N27" i="6"/>
  <c r="N26" i="6"/>
  <c r="N25" i="6"/>
  <c r="N24" i="6"/>
  <c r="N23" i="6"/>
  <c r="N22" i="6"/>
  <c r="N21" i="6"/>
  <c r="N18" i="6"/>
  <c r="N16" i="6"/>
  <c r="N15" i="6"/>
  <c r="N14" i="6"/>
  <c r="N13" i="6"/>
  <c r="C74" i="5"/>
  <c r="C73" i="5"/>
  <c r="C71" i="5"/>
  <c r="C61" i="5"/>
  <c r="C62" i="5"/>
  <c r="C63" i="5"/>
  <c r="C64" i="5"/>
  <c r="C65" i="5"/>
  <c r="C66" i="5"/>
  <c r="C67" i="5"/>
  <c r="C68" i="5"/>
  <c r="C69" i="5"/>
  <c r="C70" i="5"/>
  <c r="C60" i="5"/>
  <c r="C38" i="5"/>
  <c r="C39" i="5"/>
  <c r="C40" i="5"/>
  <c r="C41" i="5"/>
  <c r="C42" i="5"/>
  <c r="C43" i="5"/>
  <c r="C44" i="5"/>
  <c r="C45" i="5"/>
  <c r="C46" i="5"/>
  <c r="C47" i="5"/>
  <c r="C48" i="5"/>
  <c r="C49" i="5"/>
  <c r="C50" i="5"/>
  <c r="C51" i="5"/>
  <c r="C52" i="5"/>
  <c r="C53" i="5"/>
  <c r="C54" i="5"/>
  <c r="C55" i="5"/>
  <c r="C56" i="5"/>
  <c r="C37" i="5"/>
  <c r="C12" i="5"/>
  <c r="C13" i="5"/>
  <c r="C14" i="5"/>
  <c r="C15" i="5"/>
  <c r="C16" i="5"/>
  <c r="C17" i="5"/>
  <c r="C18" i="5"/>
  <c r="C19" i="5"/>
  <c r="C20" i="5"/>
  <c r="C21" i="5"/>
  <c r="C22" i="5"/>
  <c r="C23" i="5"/>
  <c r="C24" i="5"/>
  <c r="C26" i="5"/>
  <c r="C27" i="5"/>
  <c r="C28" i="5"/>
  <c r="C29" i="5"/>
  <c r="C30" i="5"/>
  <c r="C31" i="5"/>
  <c r="C32" i="5"/>
  <c r="C33" i="5"/>
  <c r="C11" i="5"/>
  <c r="C9" i="5"/>
  <c r="D81" i="5"/>
  <c r="D75" i="5"/>
  <c r="D76" i="5" s="1"/>
  <c r="D72" i="5"/>
  <c r="D57" i="5"/>
  <c r="D34" i="5"/>
  <c r="D41" i="2"/>
  <c r="D39" i="2"/>
  <c r="D36" i="2"/>
  <c r="D35" i="2"/>
  <c r="D27" i="2"/>
  <c r="D28" i="2"/>
  <c r="D29" i="2"/>
  <c r="D30" i="2"/>
  <c r="D31" i="2"/>
  <c r="D26" i="2"/>
  <c r="D17" i="2"/>
  <c r="D18" i="2"/>
  <c r="D19" i="2"/>
  <c r="D20" i="2"/>
  <c r="D16" i="2"/>
  <c r="D10" i="2"/>
  <c r="D11" i="2"/>
  <c r="D12" i="2"/>
  <c r="D9" i="2"/>
  <c r="E32" i="2"/>
  <c r="E21" i="2"/>
  <c r="E13" i="2"/>
  <c r="D46" i="7"/>
  <c r="D35" i="7"/>
  <c r="D16" i="7"/>
  <c r="D27" i="7" s="1"/>
  <c r="E23" i="2" l="1"/>
  <c r="E34" i="2" s="1"/>
  <c r="E37" i="2" s="1"/>
  <c r="E40" i="2" s="1"/>
  <c r="E42" i="2" s="1"/>
  <c r="E44" i="2" s="1"/>
  <c r="D56" i="7"/>
  <c r="D59" i="7" s="1"/>
  <c r="AG20" i="10" l="1"/>
  <c r="AH20" i="10"/>
  <c r="AI20" i="10"/>
  <c r="AF20" i="10"/>
  <c r="AE20" i="10"/>
  <c r="AA20" i="10"/>
  <c r="AB20" i="10"/>
  <c r="AC20" i="10"/>
  <c r="Z20" i="10"/>
  <c r="Y20" i="10"/>
  <c r="U20" i="10"/>
  <c r="V20" i="10"/>
  <c r="W20" i="10"/>
  <c r="T20" i="10"/>
  <c r="S20" i="10"/>
  <c r="O20" i="10"/>
  <c r="P20" i="10"/>
  <c r="Q20" i="10"/>
  <c r="N20" i="10"/>
  <c r="M20" i="10"/>
  <c r="H20" i="10"/>
  <c r="I20" i="10"/>
  <c r="J20" i="10"/>
  <c r="K20" i="10"/>
  <c r="G20" i="10"/>
  <c r="E20" i="10"/>
  <c r="D20" i="10"/>
  <c r="E80" i="5" l="1"/>
  <c r="G26" i="6" l="1"/>
  <c r="E52" i="6"/>
  <c r="C52" i="6"/>
  <c r="G31" i="6"/>
  <c r="G29" i="6"/>
  <c r="G22" i="6"/>
  <c r="G23" i="6"/>
  <c r="G24" i="6"/>
  <c r="G25" i="6"/>
  <c r="G27" i="6"/>
  <c r="G28" i="6"/>
  <c r="G21" i="6"/>
  <c r="G14" i="6"/>
  <c r="G15" i="6"/>
  <c r="G16" i="6"/>
  <c r="G13" i="6"/>
  <c r="E49" i="7" l="1"/>
  <c r="M19" i="10" l="1"/>
  <c r="S19" i="10"/>
  <c r="Y19" i="10"/>
  <c r="AE19" i="10"/>
  <c r="G19" i="10"/>
  <c r="D33" i="10"/>
  <c r="AG33" i="10"/>
  <c r="AH33" i="10"/>
  <c r="AI33" i="10"/>
  <c r="AF33" i="10"/>
  <c r="AA33" i="10"/>
  <c r="AB33" i="10"/>
  <c r="AC33" i="10"/>
  <c r="Z33" i="10"/>
  <c r="U33" i="10"/>
  <c r="V33" i="10"/>
  <c r="W33" i="10"/>
  <c r="T33" i="10"/>
  <c r="O33" i="10"/>
  <c r="P33" i="10"/>
  <c r="Q33" i="10"/>
  <c r="N33" i="10"/>
  <c r="I33" i="10"/>
  <c r="J33" i="10"/>
  <c r="K33" i="10"/>
  <c r="H33" i="10"/>
  <c r="E33" i="10"/>
  <c r="AE32" i="10"/>
  <c r="AE30" i="10"/>
  <c r="Y33" i="10"/>
  <c r="Y32" i="10"/>
  <c r="Y30" i="10"/>
  <c r="S32" i="10"/>
  <c r="S30" i="10"/>
  <c r="M32" i="10"/>
  <c r="M30" i="10"/>
  <c r="G32" i="10"/>
  <c r="G30" i="10"/>
  <c r="S33" i="10" l="1"/>
  <c r="AE33" i="10"/>
  <c r="M33" i="10"/>
  <c r="G33" i="10"/>
  <c r="B20" i="10"/>
  <c r="D17" i="10"/>
  <c r="D21" i="10" s="1"/>
  <c r="S52" i="6" l="1"/>
  <c r="Q52" i="6"/>
  <c r="U31" i="6"/>
  <c r="U29" i="6"/>
  <c r="U28" i="6"/>
  <c r="U27" i="6"/>
  <c r="U26" i="6"/>
  <c r="U25" i="6"/>
  <c r="U24" i="6"/>
  <c r="U23" i="6"/>
  <c r="U22" i="6"/>
  <c r="U21" i="6"/>
  <c r="U18" i="6"/>
  <c r="U16" i="6"/>
  <c r="U15" i="6"/>
  <c r="U14" i="6"/>
  <c r="U13" i="6"/>
  <c r="E81" i="5"/>
  <c r="E72" i="5"/>
  <c r="E76" i="5"/>
  <c r="E75" i="5"/>
  <c r="E34" i="5"/>
  <c r="E57" i="5"/>
  <c r="F32" i="2"/>
  <c r="F21" i="2"/>
  <c r="F13" i="2"/>
  <c r="E53" i="7"/>
  <c r="E55" i="7" s="1"/>
  <c r="E46" i="7"/>
  <c r="E35" i="7"/>
  <c r="E16" i="7"/>
  <c r="E27" i="7" s="1"/>
  <c r="F23" i="2" l="1"/>
  <c r="F34" i="2" s="1"/>
  <c r="F37" i="2" s="1"/>
  <c r="F40" i="2" s="1"/>
  <c r="F42" i="2" s="1"/>
  <c r="F44" i="2" s="1"/>
  <c r="E56" i="7"/>
  <c r="E59" i="7" s="1"/>
  <c r="F80" i="5" l="1"/>
  <c r="D21" i="2" l="1"/>
  <c r="G21" i="2"/>
  <c r="D13" i="2"/>
  <c r="G13" i="2"/>
  <c r="F49" i="7"/>
  <c r="AE44" i="2" l="1"/>
  <c r="AH21" i="2" l="1"/>
  <c r="AI21" i="2"/>
  <c r="AJ21" i="2"/>
  <c r="AK21" i="2"/>
  <c r="AG21" i="2"/>
  <c r="AH13" i="2"/>
  <c r="AI13" i="2"/>
  <c r="AJ13" i="2"/>
  <c r="AK13" i="2"/>
  <c r="AG13" i="2"/>
  <c r="AB21" i="2"/>
  <c r="AC21" i="2"/>
  <c r="AD21" i="2"/>
  <c r="AE21" i="2"/>
  <c r="AA21" i="2"/>
  <c r="AB13" i="2"/>
  <c r="AC13" i="2"/>
  <c r="AD13" i="2"/>
  <c r="AE13" i="2"/>
  <c r="AA13" i="2"/>
  <c r="V21" i="2"/>
  <c r="W21" i="2"/>
  <c r="X21" i="2"/>
  <c r="Y21" i="2"/>
  <c r="U21" i="2"/>
  <c r="V13" i="2"/>
  <c r="W13" i="2"/>
  <c r="X13" i="2"/>
  <c r="Y13" i="2"/>
  <c r="U13" i="2"/>
  <c r="P21" i="2"/>
  <c r="Q21" i="2"/>
  <c r="R21" i="2"/>
  <c r="S21" i="2"/>
  <c r="O21" i="2"/>
  <c r="P13" i="2"/>
  <c r="Q13" i="2"/>
  <c r="R13" i="2"/>
  <c r="S13" i="2"/>
  <c r="O13" i="2"/>
  <c r="J21" i="2"/>
  <c r="K21" i="2"/>
  <c r="L21" i="2"/>
  <c r="M21" i="2"/>
  <c r="J13" i="2"/>
  <c r="K13" i="2"/>
  <c r="L13" i="2"/>
  <c r="M13" i="2"/>
  <c r="I21" i="2"/>
  <c r="I13" i="2"/>
  <c r="E17" i="10" l="1"/>
  <c r="E21" i="10" s="1"/>
  <c r="Z52" i="6"/>
  <c r="X52" i="6"/>
  <c r="AB31" i="6"/>
  <c r="AB29" i="6"/>
  <c r="AB28" i="6"/>
  <c r="AB27" i="6"/>
  <c r="AB26" i="6"/>
  <c r="AB25" i="6"/>
  <c r="AB24" i="6"/>
  <c r="AB23" i="6"/>
  <c r="AB22" i="6"/>
  <c r="AB21" i="6"/>
  <c r="AB18" i="6"/>
  <c r="AB16" i="6"/>
  <c r="AB15" i="6"/>
  <c r="AB14" i="6"/>
  <c r="AB13" i="6"/>
  <c r="F81" i="5"/>
  <c r="F72" i="5"/>
  <c r="F57" i="5"/>
  <c r="F34" i="5"/>
  <c r="G32" i="2"/>
  <c r="C72" i="5" l="1"/>
  <c r="F74" i="5"/>
  <c r="B17" i="10"/>
  <c r="B21" i="10" s="1"/>
  <c r="C81" i="5"/>
  <c r="C57" i="5"/>
  <c r="C34" i="5"/>
  <c r="D32" i="2"/>
  <c r="D23" i="2"/>
  <c r="G23" i="2"/>
  <c r="G34" i="2" s="1"/>
  <c r="G37" i="2" s="1"/>
  <c r="G40" i="2" s="1"/>
  <c r="G42" i="2" s="1"/>
  <c r="G44" i="2" s="1"/>
  <c r="F53" i="7"/>
  <c r="F55" i="7" s="1"/>
  <c r="F46" i="7"/>
  <c r="F35" i="7"/>
  <c r="F16" i="7"/>
  <c r="F27" i="7" s="1"/>
  <c r="D34" i="2" l="1"/>
  <c r="D37" i="2" s="1"/>
  <c r="D40" i="2" s="1"/>
  <c r="D42" i="2" s="1"/>
  <c r="D44" i="2" s="1"/>
  <c r="F56" i="7"/>
  <c r="F59" i="7" s="1"/>
  <c r="AF18" i="5" l="1"/>
  <c r="Z18" i="5"/>
  <c r="T18" i="5"/>
  <c r="T19" i="5"/>
  <c r="N18" i="5"/>
  <c r="H18" i="5" l="1"/>
  <c r="Z65" i="5" l="1"/>
  <c r="T65" i="5"/>
  <c r="N65" i="5"/>
  <c r="AF65" i="5"/>
  <c r="AF39" i="5"/>
  <c r="Z39" i="5"/>
  <c r="T39" i="5"/>
  <c r="N39" i="5"/>
  <c r="AF19" i="5"/>
  <c r="Z19" i="5"/>
  <c r="N19" i="5"/>
  <c r="I46" i="2" l="1"/>
  <c r="I12" i="2" l="1"/>
  <c r="H11" i="5"/>
  <c r="H9" i="5"/>
  <c r="H17" i="10"/>
  <c r="H21" i="10" s="1"/>
  <c r="G16" i="10"/>
  <c r="G10" i="10"/>
  <c r="G11" i="10"/>
  <c r="G12" i="10"/>
  <c r="G13" i="10"/>
  <c r="G14" i="10"/>
  <c r="G15" i="10"/>
  <c r="G9" i="10"/>
  <c r="G7" i="10"/>
  <c r="AN52" i="6"/>
  <c r="AL52" i="6"/>
  <c r="AP31" i="6"/>
  <c r="AP29" i="6"/>
  <c r="AP28" i="6"/>
  <c r="AP27" i="6"/>
  <c r="AP26" i="6"/>
  <c r="AP25" i="6"/>
  <c r="AP24" i="6"/>
  <c r="AP23" i="6"/>
  <c r="AP22" i="6"/>
  <c r="AP21" i="6"/>
  <c r="AP18" i="6"/>
  <c r="AP16" i="6"/>
  <c r="AP15" i="6"/>
  <c r="AP14" i="6"/>
  <c r="AP13" i="6"/>
  <c r="H79" i="5"/>
  <c r="H80" i="5"/>
  <c r="I81" i="5"/>
  <c r="H73" i="5"/>
  <c r="I72" i="5"/>
  <c r="J72" i="5"/>
  <c r="H71" i="5"/>
  <c r="H61" i="5"/>
  <c r="H62" i="5"/>
  <c r="H63" i="5"/>
  <c r="H64" i="5"/>
  <c r="H65" i="5"/>
  <c r="H66" i="5"/>
  <c r="H67" i="5"/>
  <c r="H68" i="5"/>
  <c r="H69" i="5"/>
  <c r="H70" i="5"/>
  <c r="H60" i="5"/>
  <c r="I57" i="5"/>
  <c r="J57" i="5"/>
  <c r="H56" i="5"/>
  <c r="H38" i="5"/>
  <c r="H39" i="5"/>
  <c r="H40" i="5"/>
  <c r="H41" i="5"/>
  <c r="H42" i="5"/>
  <c r="H43" i="5"/>
  <c r="H44" i="5"/>
  <c r="H45" i="5"/>
  <c r="H46" i="5"/>
  <c r="H47" i="5"/>
  <c r="H48" i="5"/>
  <c r="H49" i="5"/>
  <c r="H50" i="5"/>
  <c r="H51" i="5"/>
  <c r="H52" i="5"/>
  <c r="H53" i="5"/>
  <c r="H54" i="5"/>
  <c r="H55" i="5"/>
  <c r="H37" i="5"/>
  <c r="I34" i="5"/>
  <c r="J34" i="5"/>
  <c r="H33" i="5"/>
  <c r="H12" i="5"/>
  <c r="H13" i="5"/>
  <c r="H14" i="5"/>
  <c r="H15" i="5"/>
  <c r="H16" i="5"/>
  <c r="H17" i="5"/>
  <c r="H19" i="5"/>
  <c r="H20" i="5"/>
  <c r="H21" i="5"/>
  <c r="H22" i="5"/>
  <c r="H23" i="5"/>
  <c r="H24" i="5"/>
  <c r="H26" i="5"/>
  <c r="H27" i="5"/>
  <c r="H28" i="5"/>
  <c r="H29" i="5"/>
  <c r="H30" i="5"/>
  <c r="H31" i="5"/>
  <c r="H32" i="5"/>
  <c r="I41" i="2"/>
  <c r="I39" i="2"/>
  <c r="I36" i="2"/>
  <c r="I35" i="2"/>
  <c r="J32" i="2"/>
  <c r="I31" i="2"/>
  <c r="I27" i="2"/>
  <c r="I28" i="2"/>
  <c r="I29" i="2"/>
  <c r="I30" i="2"/>
  <c r="I26" i="2"/>
  <c r="I20" i="2"/>
  <c r="I16" i="2"/>
  <c r="I17" i="2"/>
  <c r="I19" i="2"/>
  <c r="I18" i="2"/>
  <c r="I9" i="2"/>
  <c r="I10" i="2"/>
  <c r="I11" i="2"/>
  <c r="H53" i="7"/>
  <c r="H55" i="7" s="1"/>
  <c r="H46" i="7"/>
  <c r="H35" i="7"/>
  <c r="H16" i="7"/>
  <c r="H27" i="7" s="1"/>
  <c r="I74" i="5" l="1"/>
  <c r="H72" i="5"/>
  <c r="J23" i="2"/>
  <c r="J34" i="2" s="1"/>
  <c r="J37" i="2" s="1"/>
  <c r="J40" i="2" s="1"/>
  <c r="J42" i="2" s="1"/>
  <c r="J44" i="2" s="1"/>
  <c r="H34" i="5"/>
  <c r="H56" i="7"/>
  <c r="H59" i="7" s="1"/>
  <c r="AU27" i="6"/>
  <c r="AU25" i="6"/>
  <c r="AU24" i="6"/>
  <c r="AU16" i="6"/>
  <c r="I17" i="10" l="1"/>
  <c r="I21" i="10" s="1"/>
  <c r="AU52" i="6"/>
  <c r="AS52" i="6"/>
  <c r="AW31" i="6"/>
  <c r="AW29" i="6"/>
  <c r="AW28" i="6"/>
  <c r="AW27" i="6"/>
  <c r="AW26" i="6"/>
  <c r="AW25" i="6"/>
  <c r="AW24" i="6"/>
  <c r="AW23" i="6"/>
  <c r="AW22" i="6"/>
  <c r="AW21" i="6"/>
  <c r="AW18" i="6"/>
  <c r="AW16" i="6"/>
  <c r="AW15" i="6"/>
  <c r="AW14" i="6"/>
  <c r="AW13" i="6"/>
  <c r="J81" i="5"/>
  <c r="J74" i="5" l="1"/>
  <c r="K32" i="2"/>
  <c r="I53" i="7"/>
  <c r="I55" i="7" s="1"/>
  <c r="I46" i="7"/>
  <c r="I35" i="7"/>
  <c r="I16" i="7"/>
  <c r="I27" i="7" s="1"/>
  <c r="K23" i="2" l="1"/>
  <c r="K34" i="2" s="1"/>
  <c r="K37" i="2" s="1"/>
  <c r="K40" i="2" s="1"/>
  <c r="K42" i="2" s="1"/>
  <c r="K44" i="2" s="1"/>
  <c r="I56" i="7"/>
  <c r="I59" i="7" s="1"/>
  <c r="AF41" i="5" l="1"/>
  <c r="AF40" i="5"/>
  <c r="Z41" i="5"/>
  <c r="Z42" i="5"/>
  <c r="Z40" i="5"/>
  <c r="T41" i="5"/>
  <c r="T40" i="5"/>
  <c r="N41" i="5"/>
  <c r="N40" i="5"/>
  <c r="AI31" i="6" l="1"/>
  <c r="BB52" i="6" l="1"/>
  <c r="AZ52" i="6"/>
  <c r="AG52" i="6"/>
  <c r="AE52" i="6"/>
  <c r="J17" i="10"/>
  <c r="J21" i="10" s="1"/>
  <c r="BD31" i="6"/>
  <c r="AI29" i="6"/>
  <c r="AI28" i="6"/>
  <c r="AI27" i="6"/>
  <c r="AI26" i="6"/>
  <c r="AI25" i="6"/>
  <c r="AI24" i="6"/>
  <c r="AI23" i="6"/>
  <c r="AI22" i="6"/>
  <c r="AI21" i="6"/>
  <c r="AI16" i="6"/>
  <c r="AI15" i="6"/>
  <c r="AI14" i="6"/>
  <c r="AI13" i="6"/>
  <c r="BD29" i="6"/>
  <c r="BD28" i="6"/>
  <c r="BD27" i="6"/>
  <c r="BD26" i="6"/>
  <c r="BD21" i="6"/>
  <c r="BD25" i="6"/>
  <c r="BD24" i="6"/>
  <c r="BD23" i="6"/>
  <c r="BD22" i="6"/>
  <c r="BD18" i="6"/>
  <c r="BD16" i="6"/>
  <c r="BD15" i="6"/>
  <c r="BD14" i="6"/>
  <c r="BD13" i="6"/>
  <c r="H81" i="5"/>
  <c r="K81" i="5"/>
  <c r="K72" i="5"/>
  <c r="K57" i="5"/>
  <c r="K34" i="5"/>
  <c r="L32" i="2"/>
  <c r="J53" i="7"/>
  <c r="J55" i="7" s="1"/>
  <c r="J46" i="7"/>
  <c r="J35" i="7"/>
  <c r="J16" i="7"/>
  <c r="J27" i="7" s="1"/>
  <c r="L23" i="2" l="1"/>
  <c r="L34" i="2" s="1"/>
  <c r="L37" i="2" s="1"/>
  <c r="L40" i="2" s="1"/>
  <c r="L42" i="2" s="1"/>
  <c r="L44" i="2" s="1"/>
  <c r="K74" i="5"/>
  <c r="J56" i="7"/>
  <c r="J59" i="7" s="1"/>
  <c r="K17" i="10"/>
  <c r="K21" i="10" s="1"/>
  <c r="L81" i="5"/>
  <c r="L72" i="5"/>
  <c r="L57" i="5"/>
  <c r="L34" i="5"/>
  <c r="M32" i="2"/>
  <c r="K53" i="7"/>
  <c r="K55" i="7" s="1"/>
  <c r="K46" i="7"/>
  <c r="K35" i="7"/>
  <c r="K16" i="7"/>
  <c r="K27" i="7" s="1"/>
  <c r="L74" i="5" l="1"/>
  <c r="H74" i="5" s="1"/>
  <c r="M23" i="2"/>
  <c r="M34" i="2" s="1"/>
  <c r="M37" i="2" s="1"/>
  <c r="M40" i="2" s="1"/>
  <c r="M42" i="2" s="1"/>
  <c r="M44" i="2" s="1"/>
  <c r="G17" i="10"/>
  <c r="G21" i="10" s="1"/>
  <c r="H57" i="5"/>
  <c r="I32" i="2"/>
  <c r="K56" i="7"/>
  <c r="K59" i="7" s="1"/>
  <c r="I23" i="2" l="1"/>
  <c r="I34" i="2" s="1"/>
  <c r="I37" i="2" s="1"/>
  <c r="I40" i="2" s="1"/>
  <c r="I42" i="2" s="1"/>
  <c r="I44" i="2" s="1"/>
  <c r="AJ34" i="5"/>
  <c r="AI34" i="5"/>
  <c r="AH34" i="5"/>
  <c r="AG34" i="5"/>
  <c r="AD34" i="5"/>
  <c r="AC34" i="5"/>
  <c r="AB34" i="5"/>
  <c r="AA34" i="5"/>
  <c r="X34" i="5"/>
  <c r="W34" i="5"/>
  <c r="V34" i="5"/>
  <c r="U34" i="5"/>
  <c r="R34" i="5"/>
  <c r="Q34" i="5"/>
  <c r="P34" i="5"/>
  <c r="O34" i="5"/>
  <c r="BI52" i="6" l="1"/>
  <c r="BG52" i="6"/>
  <c r="BK13" i="6"/>
  <c r="BK14" i="6"/>
  <c r="BK15" i="6"/>
  <c r="BK16" i="6"/>
  <c r="BK18" i="6"/>
  <c r="BK21" i="6"/>
  <c r="BK22" i="6"/>
  <c r="BK23" i="6"/>
  <c r="BK24" i="6"/>
  <c r="BK25" i="6"/>
  <c r="BK26" i="6"/>
  <c r="BK27" i="6"/>
  <c r="BK28" i="6"/>
  <c r="BK29" i="6"/>
  <c r="M10" i="10" l="1"/>
  <c r="M11" i="10"/>
  <c r="M12" i="10"/>
  <c r="M13" i="10"/>
  <c r="M14" i="10"/>
  <c r="M15" i="10"/>
  <c r="M16" i="10"/>
  <c r="M9" i="10"/>
  <c r="M7" i="10"/>
  <c r="N17" i="10"/>
  <c r="N21" i="10" s="1"/>
  <c r="BW52" i="6"/>
  <c r="BU52" i="6"/>
  <c r="BY29" i="6"/>
  <c r="BY28" i="6"/>
  <c r="BY27" i="6"/>
  <c r="BY26" i="6"/>
  <c r="BY25" i="6"/>
  <c r="BY24" i="6"/>
  <c r="BY23" i="6"/>
  <c r="BY22" i="6"/>
  <c r="BY21" i="6"/>
  <c r="BW18" i="6"/>
  <c r="BY18" i="6" s="1"/>
  <c r="BY16" i="6"/>
  <c r="BY15" i="6"/>
  <c r="BY14" i="6"/>
  <c r="BY13" i="6"/>
  <c r="Z43" i="5"/>
  <c r="AF42" i="5"/>
  <c r="AF43" i="5"/>
  <c r="N73" i="5" l="1"/>
  <c r="N62" i="5"/>
  <c r="N61" i="5"/>
  <c r="N63" i="5"/>
  <c r="N64" i="5"/>
  <c r="N66" i="5"/>
  <c r="N67" i="5"/>
  <c r="N68" i="5"/>
  <c r="N69" i="5"/>
  <c r="N70" i="5"/>
  <c r="N71" i="5"/>
  <c r="N60" i="5"/>
  <c r="N54" i="5"/>
  <c r="N55" i="5"/>
  <c r="N56" i="5"/>
  <c r="N38" i="5"/>
  <c r="N42" i="5"/>
  <c r="N43" i="5"/>
  <c r="N44" i="5"/>
  <c r="N45" i="5"/>
  <c r="N46" i="5"/>
  <c r="N47" i="5"/>
  <c r="N48" i="5"/>
  <c r="N49" i="5"/>
  <c r="N50" i="5"/>
  <c r="N51" i="5"/>
  <c r="N52" i="5"/>
  <c r="N53" i="5"/>
  <c r="N37" i="5"/>
  <c r="N12" i="5"/>
  <c r="N13" i="5"/>
  <c r="N14" i="5"/>
  <c r="N15" i="5"/>
  <c r="N16" i="5"/>
  <c r="N17" i="5"/>
  <c r="N20" i="5"/>
  <c r="N21" i="5"/>
  <c r="N22" i="5"/>
  <c r="N23" i="5"/>
  <c r="N24" i="5"/>
  <c r="N26" i="5"/>
  <c r="N27" i="5"/>
  <c r="N28" i="5"/>
  <c r="N29" i="5"/>
  <c r="N30" i="5"/>
  <c r="N31" i="5"/>
  <c r="N32" i="5"/>
  <c r="N11" i="5"/>
  <c r="N9" i="5"/>
  <c r="O81" i="5"/>
  <c r="O72" i="5"/>
  <c r="O57" i="5"/>
  <c r="O46" i="2"/>
  <c r="O41" i="2"/>
  <c r="O39" i="2"/>
  <c r="O36" i="2"/>
  <c r="O35" i="2"/>
  <c r="O27" i="2"/>
  <c r="O28" i="2"/>
  <c r="O29" i="2"/>
  <c r="O30" i="2"/>
  <c r="O31" i="2"/>
  <c r="O26" i="2"/>
  <c r="O20" i="2"/>
  <c r="O19" i="2"/>
  <c r="O17" i="2"/>
  <c r="O16" i="2"/>
  <c r="O18" i="2"/>
  <c r="O9" i="2"/>
  <c r="O10" i="2"/>
  <c r="O12" i="2"/>
  <c r="O11" i="2"/>
  <c r="P32" i="2"/>
  <c r="O74" i="5" l="1"/>
  <c r="P23" i="2"/>
  <c r="P34" i="2" s="1"/>
  <c r="P37" i="2" s="1"/>
  <c r="P40" i="2" s="1"/>
  <c r="P42" i="2" s="1"/>
  <c r="P44" i="2" s="1"/>
  <c r="N53" i="7" l="1"/>
  <c r="N55" i="7" s="1"/>
  <c r="N46" i="7"/>
  <c r="N35" i="7"/>
  <c r="N16" i="7"/>
  <c r="N27" i="7" s="1"/>
  <c r="M16" i="7"/>
  <c r="M27" i="7" s="1"/>
  <c r="M35" i="7"/>
  <c r="M46" i="7"/>
  <c r="M53" i="7"/>
  <c r="M55" i="7" s="1"/>
  <c r="N56" i="7" l="1"/>
  <c r="N59" i="7" s="1"/>
  <c r="M56" i="7"/>
  <c r="M59" i="7" s="1"/>
  <c r="AI17" i="10" l="1"/>
  <c r="AI21" i="10" s="1"/>
  <c r="AH17" i="10"/>
  <c r="AH21" i="10" s="1"/>
  <c r="AG17" i="10"/>
  <c r="AG21" i="10" s="1"/>
  <c r="AF17" i="10"/>
  <c r="AF21" i="10" s="1"/>
  <c r="AE17" i="10"/>
  <c r="AE21" i="10" s="1"/>
  <c r="AC17" i="10"/>
  <c r="AC21" i="10" s="1"/>
  <c r="AB17" i="10"/>
  <c r="AB21" i="10" s="1"/>
  <c r="AA17" i="10"/>
  <c r="AA21" i="10" s="1"/>
  <c r="Z17" i="10"/>
  <c r="Z21" i="10" s="1"/>
  <c r="W17" i="10"/>
  <c r="W21" i="10" s="1"/>
  <c r="V17" i="10"/>
  <c r="V21" i="10" s="1"/>
  <c r="U17" i="10"/>
  <c r="U21" i="10" s="1"/>
  <c r="T17" i="10"/>
  <c r="T21" i="10" s="1"/>
  <c r="Q17" i="10"/>
  <c r="Q21" i="10" s="1"/>
  <c r="P17" i="10"/>
  <c r="P21" i="10" s="1"/>
  <c r="O17" i="10"/>
  <c r="O21" i="10" s="1"/>
  <c r="Y16" i="10"/>
  <c r="S16" i="10"/>
  <c r="Y15" i="10"/>
  <c r="S15" i="10"/>
  <c r="Y14" i="10"/>
  <c r="S14" i="10"/>
  <c r="Y13" i="10"/>
  <c r="S13" i="10"/>
  <c r="Y12" i="10"/>
  <c r="S12" i="10"/>
  <c r="Y11" i="10"/>
  <c r="S11" i="10"/>
  <c r="Y10" i="10"/>
  <c r="S10" i="10"/>
  <c r="Y9" i="10"/>
  <c r="S9" i="10"/>
  <c r="M17" i="10"/>
  <c r="M21" i="10" s="1"/>
  <c r="Y7" i="10"/>
  <c r="S7" i="10"/>
  <c r="S17" i="10" l="1"/>
  <c r="S21" i="10" s="1"/>
  <c r="Y17" i="10"/>
  <c r="Y21" i="10" s="1"/>
  <c r="CD52" i="6" l="1"/>
  <c r="CB52" i="6"/>
  <c r="CF29" i="6"/>
  <c r="CF28" i="6"/>
  <c r="CF27" i="6"/>
  <c r="CF26" i="6"/>
  <c r="CF25" i="6"/>
  <c r="CF24" i="6"/>
  <c r="CF23" i="6"/>
  <c r="CF22" i="6"/>
  <c r="CF21" i="6"/>
  <c r="CD18" i="6"/>
  <c r="CF18" i="6" s="1"/>
  <c r="CF16" i="6"/>
  <c r="CF15" i="6"/>
  <c r="CF14" i="6"/>
  <c r="CF13" i="6"/>
  <c r="P81" i="5"/>
  <c r="P72" i="5"/>
  <c r="P57" i="5"/>
  <c r="Q32" i="2"/>
  <c r="O53" i="7"/>
  <c r="O55" i="7" s="1"/>
  <c r="O46" i="7"/>
  <c r="O35" i="7"/>
  <c r="O16" i="7"/>
  <c r="O27" i="7" s="1"/>
  <c r="O56" i="7" l="1"/>
  <c r="O59" i="7" s="1"/>
  <c r="P74" i="5"/>
  <c r="Q23" i="2"/>
  <c r="Q34" i="2" s="1"/>
  <c r="Q37" i="2" s="1"/>
  <c r="Q40" i="2" s="1"/>
  <c r="Q42" i="2" s="1"/>
  <c r="Q44" i="2" s="1"/>
  <c r="N81" i="5" l="1"/>
  <c r="BP52" i="6" l="1"/>
  <c r="BN52" i="6"/>
  <c r="BR29" i="6"/>
  <c r="BR28" i="6"/>
  <c r="BR27" i="6"/>
  <c r="BR26" i="6"/>
  <c r="BR25" i="6"/>
  <c r="BR24" i="6"/>
  <c r="BR23" i="6"/>
  <c r="BR22" i="6"/>
  <c r="BR21" i="6"/>
  <c r="BR18" i="6"/>
  <c r="BR16" i="6"/>
  <c r="BR15" i="6"/>
  <c r="BR14" i="6"/>
  <c r="BR13" i="6"/>
  <c r="R32" i="2" l="1"/>
  <c r="Q81" i="5"/>
  <c r="Q72" i="5"/>
  <c r="Q57" i="5"/>
  <c r="Q74" i="5" l="1"/>
  <c r="R23" i="2"/>
  <c r="R34" i="2" s="1"/>
  <c r="R37" i="2" s="1"/>
  <c r="R40" i="2" s="1"/>
  <c r="R42" i="2" s="1"/>
  <c r="R44" i="2" s="1"/>
  <c r="O32" i="2"/>
  <c r="N72" i="5"/>
  <c r="N57" i="5"/>
  <c r="N34" i="5"/>
  <c r="CK52" i="6"/>
  <c r="CI52" i="6"/>
  <c r="CM29" i="6"/>
  <c r="CM28" i="6"/>
  <c r="CM27" i="6"/>
  <c r="CM26" i="6"/>
  <c r="CM25" i="6"/>
  <c r="CM24" i="6"/>
  <c r="CM23" i="6"/>
  <c r="CM22" i="6"/>
  <c r="CM21" i="6"/>
  <c r="CK18" i="6"/>
  <c r="CM18" i="6" s="1"/>
  <c r="CM16" i="6"/>
  <c r="CM15" i="6"/>
  <c r="CM14" i="6"/>
  <c r="CM13" i="6"/>
  <c r="N74" i="5" l="1"/>
  <c r="N76" i="5" s="1"/>
  <c r="H75" i="5" s="1"/>
  <c r="H76" i="5" s="1"/>
  <c r="C75" i="5" s="1"/>
  <c r="C76" i="5" s="1"/>
  <c r="O23" i="2"/>
  <c r="O34" i="2" s="1"/>
  <c r="O37" i="2" s="1"/>
  <c r="O40" i="2" s="1"/>
  <c r="O42" i="2" s="1"/>
  <c r="O44" i="2" s="1"/>
  <c r="AG81" i="5" l="1"/>
  <c r="AH81" i="5"/>
  <c r="AI81" i="5"/>
  <c r="AJ81" i="5"/>
  <c r="AF81" i="5"/>
  <c r="FE18" i="6" l="1"/>
  <c r="EX18" i="6"/>
  <c r="AE36" i="2" l="1"/>
  <c r="AE28" i="2"/>
  <c r="AE27" i="2"/>
  <c r="AE26" i="2"/>
  <c r="AE19" i="2"/>
  <c r="AE17" i="2"/>
  <c r="AE16" i="2"/>
  <c r="AD36" i="2"/>
  <c r="AD28" i="2"/>
  <c r="AD27" i="2"/>
  <c r="AD26" i="2"/>
  <c r="AD19" i="2"/>
  <c r="AD17" i="2"/>
  <c r="AD16" i="2"/>
  <c r="AC36" i="2"/>
  <c r="AC28" i="2"/>
  <c r="AC27" i="2"/>
  <c r="AC26" i="2"/>
  <c r="AC19" i="2"/>
  <c r="AC17" i="2"/>
  <c r="AC16" i="2"/>
  <c r="AB36" i="2"/>
  <c r="AB28" i="2"/>
  <c r="AB27" i="2"/>
  <c r="AB26" i="2"/>
  <c r="AB19" i="2"/>
  <c r="AB17" i="2"/>
  <c r="AB16" i="2"/>
  <c r="V36" i="2"/>
  <c r="V28" i="2"/>
  <c r="V27" i="2"/>
  <c r="V26" i="2"/>
  <c r="V19" i="2"/>
  <c r="V17" i="2"/>
  <c r="V16" i="2"/>
  <c r="W36" i="2"/>
  <c r="W28" i="2"/>
  <c r="W27" i="2"/>
  <c r="W26" i="2"/>
  <c r="W19" i="2"/>
  <c r="W17" i="2"/>
  <c r="W16" i="2"/>
  <c r="X36" i="2"/>
  <c r="X28" i="2"/>
  <c r="X27" i="2"/>
  <c r="X26" i="2"/>
  <c r="X19" i="2"/>
  <c r="X17" i="2"/>
  <c r="X16" i="2"/>
  <c r="Y36" i="2"/>
  <c r="Y28" i="2"/>
  <c r="Y27" i="2"/>
  <c r="Y26" i="2"/>
  <c r="Y19" i="2"/>
  <c r="Y17" i="2"/>
  <c r="Y16" i="2"/>
  <c r="Y18" i="2"/>
  <c r="AC76" i="5" l="1"/>
  <c r="AD81" i="5"/>
  <c r="AC81" i="5"/>
  <c r="AB81" i="5"/>
  <c r="AA81" i="5"/>
  <c r="Z80" i="5"/>
  <c r="Z79" i="5"/>
  <c r="T80" i="5"/>
  <c r="T79" i="5"/>
  <c r="U81" i="5"/>
  <c r="V81" i="5"/>
  <c r="W81" i="5"/>
  <c r="X81" i="5"/>
  <c r="R81" i="5"/>
  <c r="Z81" i="5" l="1"/>
  <c r="T81" i="5"/>
  <c r="AF27" i="5"/>
  <c r="Z27" i="5"/>
  <c r="T27" i="5"/>
  <c r="CR52" i="6" l="1"/>
  <c r="CP52" i="6"/>
  <c r="CT29" i="6"/>
  <c r="CT28" i="6"/>
  <c r="CT27" i="6"/>
  <c r="CT26" i="6"/>
  <c r="CT25" i="6"/>
  <c r="CT24" i="6"/>
  <c r="CT23" i="6"/>
  <c r="CT22" i="6"/>
  <c r="CT21" i="6"/>
  <c r="CR18" i="6"/>
  <c r="CT18" i="6" s="1"/>
  <c r="CT16" i="6"/>
  <c r="CT15" i="6"/>
  <c r="CT14" i="6"/>
  <c r="CT13" i="6"/>
  <c r="T73" i="5"/>
  <c r="X72" i="5"/>
  <c r="W72" i="5"/>
  <c r="V72" i="5"/>
  <c r="U72" i="5"/>
  <c r="T71" i="5"/>
  <c r="T70" i="5"/>
  <c r="T69" i="5"/>
  <c r="T68" i="5"/>
  <c r="T67" i="5"/>
  <c r="T66" i="5"/>
  <c r="T64" i="5"/>
  <c r="T63" i="5"/>
  <c r="T61" i="5"/>
  <c r="T62" i="5"/>
  <c r="T60" i="5"/>
  <c r="X57" i="5"/>
  <c r="W57" i="5"/>
  <c r="V57" i="5"/>
  <c r="U57" i="5"/>
  <c r="T56" i="5"/>
  <c r="T55" i="5"/>
  <c r="T54" i="5"/>
  <c r="T53" i="5"/>
  <c r="T52" i="5"/>
  <c r="T51" i="5"/>
  <c r="T50" i="5"/>
  <c r="T49" i="5"/>
  <c r="T48" i="5"/>
  <c r="T47" i="5"/>
  <c r="T46" i="5"/>
  <c r="T45" i="5"/>
  <c r="T44" i="5"/>
  <c r="T38" i="5"/>
  <c r="T37" i="5"/>
  <c r="T32" i="5"/>
  <c r="T31" i="5"/>
  <c r="T30" i="5"/>
  <c r="T29" i="5"/>
  <c r="T28" i="5"/>
  <c r="T26" i="5"/>
  <c r="T24" i="5"/>
  <c r="T23" i="5"/>
  <c r="T22" i="5"/>
  <c r="T21" i="5"/>
  <c r="T20" i="5"/>
  <c r="T17" i="5"/>
  <c r="T16" i="5"/>
  <c r="T15" i="5"/>
  <c r="T14" i="5"/>
  <c r="T13" i="5"/>
  <c r="T12" i="5"/>
  <c r="T11" i="5"/>
  <c r="T9" i="5"/>
  <c r="T72" i="5" l="1"/>
  <c r="V74" i="5"/>
  <c r="V76" i="5" s="1"/>
  <c r="W74" i="5"/>
  <c r="W76" i="5" s="1"/>
  <c r="U74" i="5"/>
  <c r="U76" i="5" s="1"/>
  <c r="T57" i="5"/>
  <c r="T34" i="5"/>
  <c r="X74" i="5"/>
  <c r="T74" i="5" l="1"/>
  <c r="T76" i="5" s="1"/>
  <c r="U46" i="2"/>
  <c r="U41" i="2"/>
  <c r="U39" i="2"/>
  <c r="U36" i="2"/>
  <c r="U35" i="2"/>
  <c r="Y32" i="2"/>
  <c r="X32" i="2"/>
  <c r="W32" i="2"/>
  <c r="V32" i="2"/>
  <c r="U31" i="2"/>
  <c r="U30" i="2"/>
  <c r="U29" i="2"/>
  <c r="U28" i="2"/>
  <c r="U27" i="2"/>
  <c r="U26" i="2"/>
  <c r="U20" i="2"/>
  <c r="U19" i="2"/>
  <c r="U17" i="2"/>
  <c r="U16" i="2"/>
  <c r="U18" i="2"/>
  <c r="U12" i="2"/>
  <c r="U10" i="2"/>
  <c r="U9" i="2"/>
  <c r="U11" i="2"/>
  <c r="U53" i="7"/>
  <c r="U55" i="7" s="1"/>
  <c r="T53" i="7"/>
  <c r="T55" i="7" s="1"/>
  <c r="S53" i="7"/>
  <c r="S55" i="7" s="1"/>
  <c r="R53" i="7"/>
  <c r="R55" i="7" s="1"/>
  <c r="U46" i="7"/>
  <c r="T46" i="7"/>
  <c r="S46" i="7"/>
  <c r="R46" i="7"/>
  <c r="U35" i="7"/>
  <c r="T35" i="7"/>
  <c r="S35" i="7"/>
  <c r="R35" i="7"/>
  <c r="U16" i="7"/>
  <c r="U27" i="7" s="1"/>
  <c r="T16" i="7"/>
  <c r="T27" i="7" s="1"/>
  <c r="S16" i="7"/>
  <c r="S27" i="7" s="1"/>
  <c r="R16" i="7"/>
  <c r="R27" i="7" s="1"/>
  <c r="R56" i="7" l="1"/>
  <c r="R59" i="7" s="1"/>
  <c r="T56" i="7"/>
  <c r="T59" i="7" s="1"/>
  <c r="U56" i="7"/>
  <c r="U59" i="7" s="1"/>
  <c r="W23" i="2"/>
  <c r="W34" i="2" s="1"/>
  <c r="W37" i="2" s="1"/>
  <c r="W40" i="2" s="1"/>
  <c r="W42" i="2" s="1"/>
  <c r="W44" i="2" s="1"/>
  <c r="Y23" i="2"/>
  <c r="Y34" i="2" s="1"/>
  <c r="Y37" i="2" s="1"/>
  <c r="Y40" i="2" s="1"/>
  <c r="Y42" i="2" s="1"/>
  <c r="Y44" i="2" s="1"/>
  <c r="X23" i="2"/>
  <c r="X34" i="2" s="1"/>
  <c r="X37" i="2" s="1"/>
  <c r="X40" i="2" s="1"/>
  <c r="X42" i="2" s="1"/>
  <c r="X44" i="2" s="1"/>
  <c r="V23" i="2"/>
  <c r="V34" i="2" s="1"/>
  <c r="V37" i="2" s="1"/>
  <c r="V40" i="2" s="1"/>
  <c r="V42" i="2" s="1"/>
  <c r="V44" i="2" s="1"/>
  <c r="U32" i="2"/>
  <c r="S56" i="7"/>
  <c r="S59" i="7" s="1"/>
  <c r="AF22" i="5"/>
  <c r="U23" i="2" l="1"/>
  <c r="U34" i="2" s="1"/>
  <c r="U37" i="2" s="1"/>
  <c r="U40" i="2" s="1"/>
  <c r="U42" i="2" s="1"/>
  <c r="U44" i="2" s="1"/>
  <c r="CY52" i="6"/>
  <c r="DM52" i="6" l="1"/>
  <c r="DK52" i="6"/>
  <c r="DO29" i="6"/>
  <c r="DO28" i="6"/>
  <c r="DO27" i="6"/>
  <c r="DO26" i="6"/>
  <c r="DO25" i="6"/>
  <c r="DO24" i="6"/>
  <c r="DO23" i="6"/>
  <c r="DO22" i="6"/>
  <c r="DO21" i="6"/>
  <c r="DM18" i="6"/>
  <c r="DO18" i="6" s="1"/>
  <c r="DO16" i="6"/>
  <c r="DO15" i="6"/>
  <c r="DO14" i="6"/>
  <c r="DO13" i="6"/>
  <c r="AF45" i="5"/>
  <c r="AF44" i="5"/>
  <c r="Z44" i="5"/>
  <c r="DT52" i="6" l="1"/>
  <c r="DR52" i="6"/>
  <c r="DV31" i="6"/>
  <c r="DV29" i="6"/>
  <c r="DV28" i="6"/>
  <c r="DV27" i="6"/>
  <c r="DV26" i="6"/>
  <c r="DV25" i="6"/>
  <c r="DV24" i="6"/>
  <c r="DV23" i="6"/>
  <c r="DV22" i="6"/>
  <c r="DV21" i="6"/>
  <c r="DT18" i="6"/>
  <c r="DV18" i="6" s="1"/>
  <c r="DV16" i="6"/>
  <c r="DV15" i="6"/>
  <c r="DV14" i="6"/>
  <c r="DV13" i="6"/>
  <c r="DD52" i="6" l="1"/>
  <c r="CW52" i="6" l="1"/>
  <c r="DA31" i="6"/>
  <c r="DA29" i="6"/>
  <c r="DA28" i="6"/>
  <c r="DA27" i="6"/>
  <c r="DA26" i="6"/>
  <c r="DA25" i="6"/>
  <c r="DA24" i="6"/>
  <c r="DA23" i="6"/>
  <c r="DA22" i="6"/>
  <c r="DA21" i="6"/>
  <c r="CY18" i="6"/>
  <c r="DA18" i="6" s="1"/>
  <c r="DA16" i="6"/>
  <c r="DA15" i="6"/>
  <c r="DA14" i="6"/>
  <c r="DA13" i="6"/>
  <c r="DF52" i="6" l="1"/>
  <c r="DH29" i="6"/>
  <c r="DH28" i="6"/>
  <c r="DH27" i="6"/>
  <c r="DH26" i="6"/>
  <c r="DH25" i="6"/>
  <c r="DH24" i="6"/>
  <c r="DH23" i="6"/>
  <c r="DH22" i="6"/>
  <c r="DH21" i="6"/>
  <c r="DF18" i="6"/>
  <c r="DH18" i="6" s="1"/>
  <c r="DH16" i="6"/>
  <c r="DH15" i="6"/>
  <c r="DH14" i="6"/>
  <c r="DH13" i="6"/>
  <c r="EC13" i="6"/>
  <c r="EC14" i="6"/>
  <c r="EC15" i="6"/>
  <c r="EC16" i="6"/>
  <c r="EA18" i="6"/>
  <c r="EC18" i="6" s="1"/>
  <c r="EC21" i="6"/>
  <c r="EC22" i="6"/>
  <c r="EC23" i="6"/>
  <c r="EC24" i="6"/>
  <c r="EC25" i="6"/>
  <c r="EC26" i="6"/>
  <c r="EA27" i="6"/>
  <c r="EC27" i="6" s="1"/>
  <c r="EC28" i="6"/>
  <c r="EC29" i="6"/>
  <c r="EC31" i="6"/>
  <c r="DY52" i="6"/>
  <c r="EA52" i="6"/>
  <c r="R72" i="5" l="1"/>
  <c r="R57" i="5"/>
  <c r="S32" i="2"/>
  <c r="P53" i="7"/>
  <c r="P55" i="7" s="1"/>
  <c r="P46" i="7"/>
  <c r="P35" i="7"/>
  <c r="P16" i="7"/>
  <c r="P27" i="7" s="1"/>
  <c r="R74" i="5" l="1"/>
  <c r="S23" i="2"/>
  <c r="S34" i="2" s="1"/>
  <c r="S37" i="2" s="1"/>
  <c r="S40" i="2" s="1"/>
  <c r="S42" i="2" s="1"/>
  <c r="S44" i="2" s="1"/>
  <c r="P56" i="7"/>
  <c r="P59" i="7" s="1"/>
  <c r="AA9" i="2" l="1"/>
  <c r="EF52" i="6" l="1"/>
  <c r="EH27" i="6" l="1"/>
  <c r="AA72" i="5" l="1"/>
  <c r="AF70" i="5"/>
  <c r="Z70" i="5"/>
  <c r="AA57" i="5"/>
  <c r="EH52" i="6" l="1"/>
  <c r="EO52" i="6"/>
  <c r="EO31" i="6" l="1"/>
  <c r="EO24" i="6" l="1"/>
  <c r="EH24" i="6"/>
  <c r="EO18" i="6" l="1"/>
  <c r="EQ18" i="6" s="1"/>
  <c r="EH18" i="6"/>
  <c r="EJ18" i="6" s="1"/>
  <c r="EQ26" i="6" l="1"/>
  <c r="EJ31" i="6" l="1"/>
  <c r="EJ28" i="6"/>
  <c r="EJ27" i="6"/>
  <c r="EJ25" i="6"/>
  <c r="EJ24" i="6"/>
  <c r="EJ23" i="6"/>
  <c r="EJ22" i="6"/>
  <c r="EJ21" i="6"/>
  <c r="EJ13" i="6"/>
  <c r="EJ14" i="6"/>
  <c r="EJ15" i="6"/>
  <c r="EJ16" i="6"/>
  <c r="EM52" i="6"/>
  <c r="EO27" i="6"/>
  <c r="EQ13" i="6"/>
  <c r="EQ14" i="6"/>
  <c r="EQ15" i="6"/>
  <c r="EQ16" i="6"/>
  <c r="AB32" i="2"/>
  <c r="W53" i="7"/>
  <c r="W55" i="7" s="1"/>
  <c r="W46" i="7"/>
  <c r="W35" i="7"/>
  <c r="W16" i="7"/>
  <c r="W27" i="7" s="1"/>
  <c r="AB23" i="2" l="1"/>
  <c r="AB34" i="2" s="1"/>
  <c r="AB37" i="2" s="1"/>
  <c r="AB40" i="2" s="1"/>
  <c r="AB42" i="2" s="1"/>
  <c r="AB44" i="2" s="1"/>
  <c r="W56" i="7"/>
  <c r="W59" i="7" s="1"/>
  <c r="AB72" i="5"/>
  <c r="AB57" i="5"/>
  <c r="AC32" i="2"/>
  <c r="AC23" i="2" l="1"/>
  <c r="AC34" i="2" s="1"/>
  <c r="AC37" i="2" s="1"/>
  <c r="AC40" i="2" s="1"/>
  <c r="AC42" i="2" s="1"/>
  <c r="AC44" i="2" s="1"/>
  <c r="AB76" i="5"/>
  <c r="AA76" i="5" s="1"/>
  <c r="Z47" i="5" l="1"/>
  <c r="ET52" i="6" l="1"/>
  <c r="EV52" i="6" l="1"/>
  <c r="EX31" i="6"/>
  <c r="EX29" i="6"/>
  <c r="EX28" i="6"/>
  <c r="EX27" i="6"/>
  <c r="EX26" i="6"/>
  <c r="EX25" i="6"/>
  <c r="EX24" i="6"/>
  <c r="EX23" i="6"/>
  <c r="EX22" i="6"/>
  <c r="EX21" i="6"/>
  <c r="EX16" i="6"/>
  <c r="EX15" i="6"/>
  <c r="EX14" i="6"/>
  <c r="EX13" i="6"/>
  <c r="AC72" i="5" l="1"/>
  <c r="AC57" i="5"/>
  <c r="AD32" i="2"/>
  <c r="Y53" i="7"/>
  <c r="Y55" i="7" s="1"/>
  <c r="Y46" i="7"/>
  <c r="Y35" i="7"/>
  <c r="Y16" i="7"/>
  <c r="Y27" i="7" s="1"/>
  <c r="Y56" i="7" l="1"/>
  <c r="Y59" i="7" s="1"/>
  <c r="AD23" i="2"/>
  <c r="AD34" i="2" s="1"/>
  <c r="AD37" i="2" s="1"/>
  <c r="AD40" i="2" s="1"/>
  <c r="AD42" i="2" s="1"/>
  <c r="AD44" i="2" s="1"/>
  <c r="Z63" i="5"/>
  <c r="AI48" i="2"/>
  <c r="AH48" i="2"/>
  <c r="AG48" i="2"/>
  <c r="AE48" i="2"/>
  <c r="EQ28" i="6" l="1"/>
  <c r="EQ27" i="6"/>
  <c r="EQ25" i="6"/>
  <c r="EQ24" i="6"/>
  <c r="EQ23" i="6"/>
  <c r="EQ22" i="6"/>
  <c r="EQ21" i="6"/>
  <c r="FC52" i="6"/>
  <c r="FA52" i="6"/>
  <c r="FE31" i="6"/>
  <c r="FE29" i="6"/>
  <c r="FE28" i="6"/>
  <c r="FE27" i="6"/>
  <c r="FE26" i="6"/>
  <c r="FE25" i="6"/>
  <c r="FE24" i="6"/>
  <c r="FE23" i="6"/>
  <c r="FE22" i="6"/>
  <c r="FE21" i="6"/>
  <c r="FE16" i="6"/>
  <c r="FE15" i="6"/>
  <c r="FE14" i="6"/>
  <c r="FE13" i="6"/>
  <c r="Z73" i="5"/>
  <c r="Z71" i="5"/>
  <c r="Z69" i="5"/>
  <c r="Z68" i="5"/>
  <c r="Z67" i="5"/>
  <c r="Z66" i="5"/>
  <c r="Z64" i="5"/>
  <c r="Z62" i="5"/>
  <c r="Z61" i="5"/>
  <c r="Z60" i="5"/>
  <c r="Z56" i="5"/>
  <c r="Z55" i="5"/>
  <c r="Z54" i="5"/>
  <c r="Z53" i="5"/>
  <c r="Z52" i="5"/>
  <c r="Z51" i="5"/>
  <c r="Z50" i="5"/>
  <c r="Z49" i="5"/>
  <c r="Z48" i="5"/>
  <c r="Z38" i="5"/>
  <c r="Z37" i="5"/>
  <c r="Z32" i="5"/>
  <c r="Z31" i="5"/>
  <c r="Z30" i="5"/>
  <c r="Z29" i="5"/>
  <c r="Z28" i="5"/>
  <c r="Z26" i="5"/>
  <c r="Z24" i="5"/>
  <c r="Z23" i="5"/>
  <c r="Z22" i="5"/>
  <c r="Z21" i="5"/>
  <c r="Z20" i="5"/>
  <c r="Z17" i="5"/>
  <c r="Z16" i="5"/>
  <c r="Z15" i="5"/>
  <c r="Z14" i="5"/>
  <c r="Z13" i="5"/>
  <c r="Z12" i="5"/>
  <c r="Z11" i="5"/>
  <c r="Z9" i="5"/>
  <c r="AA46" i="2"/>
  <c r="AA41" i="2"/>
  <c r="AA39" i="2"/>
  <c r="AA36" i="2"/>
  <c r="AA35" i="2"/>
  <c r="AA31" i="2"/>
  <c r="AA30" i="2"/>
  <c r="AA29" i="2"/>
  <c r="AA28" i="2"/>
  <c r="AA27" i="2"/>
  <c r="AA26" i="2"/>
  <c r="AA20" i="2"/>
  <c r="AA19" i="2"/>
  <c r="AA17" i="2"/>
  <c r="AA16" i="2"/>
  <c r="AA18" i="2"/>
  <c r="AA12" i="2"/>
  <c r="AA10" i="2"/>
  <c r="AA11" i="2"/>
  <c r="X53" i="7"/>
  <c r="X55" i="7" s="1"/>
  <c r="X46" i="7"/>
  <c r="X35" i="7"/>
  <c r="X16" i="7"/>
  <c r="X27" i="7" s="1"/>
  <c r="Z72" i="5" l="1"/>
  <c r="Z57" i="5"/>
  <c r="Z34" i="5"/>
  <c r="AA32" i="2"/>
  <c r="X56" i="7"/>
  <c r="X59" i="7" s="1"/>
  <c r="FL23" i="6"/>
  <c r="FL21" i="6"/>
  <c r="FJ52" i="6"/>
  <c r="FH52" i="6"/>
  <c r="FL31" i="6"/>
  <c r="FL29" i="6"/>
  <c r="FL28" i="6"/>
  <c r="FL27" i="6"/>
  <c r="FL26" i="6"/>
  <c r="FL25" i="6"/>
  <c r="FL24" i="6"/>
  <c r="FL22" i="6"/>
  <c r="FL16" i="6"/>
  <c r="FL15" i="6"/>
  <c r="FL14" i="6"/>
  <c r="FL13" i="6"/>
  <c r="AA23" i="2" l="1"/>
  <c r="AA34" i="2" s="1"/>
  <c r="AA37" i="2" s="1"/>
  <c r="AA40" i="2" s="1"/>
  <c r="AA42" i="2" s="1"/>
  <c r="AA44" i="2" s="1"/>
  <c r="Z74" i="5"/>
  <c r="AD72" i="5"/>
  <c r="AD57" i="5"/>
  <c r="AE32" i="2"/>
  <c r="AD76" i="5" l="1"/>
  <c r="AE23" i="2"/>
  <c r="AE34" i="2" s="1"/>
  <c r="AE37" i="2" s="1"/>
  <c r="AE40" i="2" s="1"/>
  <c r="AE42" i="2" s="1"/>
  <c r="Z53" i="7" l="1"/>
  <c r="Z55" i="7" s="1"/>
  <c r="Z46" i="7"/>
  <c r="Z35" i="7"/>
  <c r="Z16" i="7"/>
  <c r="Z27" i="7" s="1"/>
  <c r="Z56" i="7" l="1"/>
  <c r="Z59" i="7" s="1"/>
  <c r="AF21" i="5"/>
  <c r="FO52" i="6" l="1"/>
  <c r="FS29" i="6" l="1"/>
  <c r="GS52" i="6" l="1"/>
  <c r="GQ52" i="6"/>
  <c r="GL52" i="6"/>
  <c r="GJ52" i="6"/>
  <c r="GE52" i="6"/>
  <c r="GC52" i="6"/>
  <c r="FX52" i="6"/>
  <c r="FV52" i="6"/>
  <c r="FQ52" i="6"/>
  <c r="FZ28" i="6"/>
  <c r="AF50" i="5" l="1"/>
  <c r="AF51" i="5"/>
  <c r="AF52" i="5"/>
  <c r="AG57" i="5"/>
  <c r="AF73" i="5"/>
  <c r="AF71" i="5"/>
  <c r="AF66" i="5"/>
  <c r="AF64" i="5"/>
  <c r="AF62" i="5"/>
  <c r="AF68" i="5"/>
  <c r="AF69" i="5"/>
  <c r="AF67" i="5"/>
  <c r="AF61" i="5"/>
  <c r="AF60" i="5"/>
  <c r="AF56" i="5"/>
  <c r="AF55" i="5"/>
  <c r="AF54" i="5"/>
  <c r="AF53" i="5"/>
  <c r="AF38" i="5"/>
  <c r="AF37" i="5"/>
  <c r="AF32" i="5"/>
  <c r="AF31" i="5"/>
  <c r="AF30" i="5"/>
  <c r="AF29" i="5"/>
  <c r="AF28" i="5"/>
  <c r="AF26" i="5"/>
  <c r="AF24" i="5"/>
  <c r="AF23" i="5"/>
  <c r="AF20" i="5"/>
  <c r="AF17" i="5"/>
  <c r="AF16" i="5"/>
  <c r="AF15" i="5"/>
  <c r="AF14" i="5"/>
  <c r="AF13" i="5"/>
  <c r="AF12" i="5"/>
  <c r="AF11" i="5"/>
  <c r="AF9" i="5"/>
  <c r="AG72" i="5"/>
  <c r="AF72" i="5" l="1"/>
  <c r="AG74" i="5"/>
  <c r="AG76" i="5" s="1"/>
  <c r="FZ31" i="6" l="1"/>
  <c r="FZ29" i="6"/>
  <c r="FZ27" i="6"/>
  <c r="FZ25" i="6"/>
  <c r="FZ24" i="6"/>
  <c r="FZ23" i="6"/>
  <c r="FZ22" i="6"/>
  <c r="FZ21" i="6"/>
  <c r="FZ15" i="6"/>
  <c r="FZ14" i="6"/>
  <c r="FZ13" i="6"/>
  <c r="AG46" i="2" l="1"/>
  <c r="AG41" i="2"/>
  <c r="AG39" i="2"/>
  <c r="AG36" i="2"/>
  <c r="AG35" i="2"/>
  <c r="AG31" i="2"/>
  <c r="AG30" i="2"/>
  <c r="AG29" i="2"/>
  <c r="AG28" i="2"/>
  <c r="AG27" i="2"/>
  <c r="AG26" i="2"/>
  <c r="AG20" i="2"/>
  <c r="AG19" i="2"/>
  <c r="AG17" i="2"/>
  <c r="AG16" i="2"/>
  <c r="AG18" i="2"/>
  <c r="AG12" i="2"/>
  <c r="AG10" i="2"/>
  <c r="AG9" i="2"/>
  <c r="AG11" i="2"/>
  <c r="AH32" i="2"/>
  <c r="AH23" i="2" l="1"/>
  <c r="AH34" i="2" s="1"/>
  <c r="AH37" i="2" s="1"/>
  <c r="AH40" i="2" s="1"/>
  <c r="AH42" i="2" s="1"/>
  <c r="AH44" i="2" s="1"/>
  <c r="AC53" i="7" l="1"/>
  <c r="AC55" i="7" s="1"/>
  <c r="AC46" i="7"/>
  <c r="AC35" i="7"/>
  <c r="AC16" i="7"/>
  <c r="AC27" i="7" s="1"/>
  <c r="AC56" i="7" l="1"/>
  <c r="AC59" i="7" s="1"/>
  <c r="AH72" i="5" l="1"/>
  <c r="AH57" i="5"/>
  <c r="AH74" i="5" l="1"/>
  <c r="AH76" i="5" s="1"/>
  <c r="FS13" i="6"/>
  <c r="FS14" i="6"/>
  <c r="FS15" i="6"/>
  <c r="FS16" i="6"/>
  <c r="GG31" i="6"/>
  <c r="GG29" i="6"/>
  <c r="GG28" i="6"/>
  <c r="GG27" i="6"/>
  <c r="GG25" i="6"/>
  <c r="GG24" i="6"/>
  <c r="GG23" i="6"/>
  <c r="GG22" i="6"/>
  <c r="GG21" i="6"/>
  <c r="GG15" i="6"/>
  <c r="GG14" i="6"/>
  <c r="GG13" i="6"/>
  <c r="AI32" i="2" l="1"/>
  <c r="AB53" i="7"/>
  <c r="AB55" i="7" s="1"/>
  <c r="AB46" i="7"/>
  <c r="AB35" i="7"/>
  <c r="AB16" i="7"/>
  <c r="AB27" i="7" s="1"/>
  <c r="AI23" i="2" l="1"/>
  <c r="AI34" i="2" s="1"/>
  <c r="AI37" i="2" s="1"/>
  <c r="AI40" i="2" s="1"/>
  <c r="AI42" i="2" s="1"/>
  <c r="AI44" i="2" s="1"/>
  <c r="AB56" i="7"/>
  <c r="AB59" i="7" s="1"/>
  <c r="FS28" i="6"/>
  <c r="FS27" i="6"/>
  <c r="FS26" i="6"/>
  <c r="FS25" i="6"/>
  <c r="FS24" i="6"/>
  <c r="FS23" i="6"/>
  <c r="FS22" i="6"/>
  <c r="FS21" i="6"/>
  <c r="FS18" i="6"/>
  <c r="GU28" i="6" l="1"/>
  <c r="GN28" i="6" l="1"/>
  <c r="GN23" i="6" l="1"/>
  <c r="GN22" i="6"/>
  <c r="GN21" i="6"/>
  <c r="GN13" i="6" l="1"/>
  <c r="AG32" i="2" l="1"/>
  <c r="GN31" i="6"/>
  <c r="GN29" i="6"/>
  <c r="GN27" i="6"/>
  <c r="GN25" i="6"/>
  <c r="GN24" i="6"/>
  <c r="GN16" i="6"/>
  <c r="GN15" i="6"/>
  <c r="GN14" i="6"/>
  <c r="AF57" i="5"/>
  <c r="AF34" i="5"/>
  <c r="AF74" i="5" l="1"/>
  <c r="AF76" i="5" s="1"/>
  <c r="AG23" i="2"/>
  <c r="AG34" i="2" s="1"/>
  <c r="AG37" i="2" s="1"/>
  <c r="AG40" i="2" s="1"/>
  <c r="AG42" i="2" s="1"/>
  <c r="AG44" i="2" s="1"/>
  <c r="AI72" i="5"/>
  <c r="AI57" i="5"/>
  <c r="AJ32" i="2"/>
  <c r="AD53" i="7"/>
  <c r="AD55" i="7" s="1"/>
  <c r="AD46" i="7"/>
  <c r="AD35" i="7"/>
  <c r="AD16" i="7"/>
  <c r="AD27" i="7" s="1"/>
  <c r="Z76" i="5" l="1"/>
  <c r="R76" i="5" s="1"/>
  <c r="X76" i="5"/>
  <c r="AI74" i="5"/>
  <c r="AI76" i="5" s="1"/>
  <c r="AJ23" i="2"/>
  <c r="AJ34" i="2" s="1"/>
  <c r="AJ37" i="2" s="1"/>
  <c r="AJ40" i="2" s="1"/>
  <c r="AJ42" i="2" s="1"/>
  <c r="AJ44" i="2" s="1"/>
  <c r="AD56" i="7"/>
  <c r="AD59" i="7" s="1"/>
  <c r="Q75" i="5" l="1"/>
  <c r="Q76" i="5" s="1"/>
  <c r="P75" i="5" s="1"/>
  <c r="P76" i="5" s="1"/>
  <c r="O75" i="5" s="1"/>
  <c r="O76" i="5" s="1"/>
  <c r="L75" i="5" s="1"/>
  <c r="L76" i="5" s="1"/>
  <c r="K75" i="5" s="1"/>
  <c r="K76" i="5" s="1"/>
  <c r="J75" i="5" s="1"/>
  <c r="J76" i="5" s="1"/>
  <c r="I75" i="5" s="1"/>
  <c r="I76" i="5" s="1"/>
  <c r="F76" i="5" s="1"/>
  <c r="GU31" i="6"/>
  <c r="GU29" i="6"/>
  <c r="GU27" i="6"/>
  <c r="GU26" i="6"/>
  <c r="GU25" i="6"/>
  <c r="GU24" i="6"/>
  <c r="GU23" i="6"/>
  <c r="GU22" i="6"/>
  <c r="GU21" i="6"/>
  <c r="GU18" i="6"/>
  <c r="GU16" i="6"/>
  <c r="GU15" i="6"/>
  <c r="GU14" i="6"/>
  <c r="GU13" i="6"/>
  <c r="AJ57" i="5"/>
  <c r="AJ72" i="5"/>
  <c r="AK32" i="2"/>
  <c r="AK23" i="2" l="1"/>
  <c r="AK34" i="2" s="1"/>
  <c r="AK37" i="2" s="1"/>
  <c r="AK40" i="2" s="1"/>
  <c r="AK42" i="2" s="1"/>
  <c r="AK44" i="2" s="1"/>
  <c r="AJ74" i="5"/>
  <c r="AJ76" i="5" s="1"/>
  <c r="AE53" i="7" l="1"/>
  <c r="AE55" i="7" s="1"/>
  <c r="AE46" i="7"/>
  <c r="AE35" i="7"/>
  <c r="AE16" i="7"/>
  <c r="AE27" i="7" s="1"/>
  <c r="AE56" i="7" l="1"/>
  <c r="AE59" i="7" s="1"/>
</calcChain>
</file>

<file path=xl/sharedStrings.xml><?xml version="1.0" encoding="utf-8"?>
<sst xmlns="http://schemas.openxmlformats.org/spreadsheetml/2006/main" count="652" uniqueCount="269">
  <si>
    <t>Open Text Corporation</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</si>
  <si>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</si>
  <si>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</si>
  <si>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</si>
  <si>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</si>
  <si>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</si>
  <si>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</si>
  <si>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</si>
  <si>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</si>
  <si>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</si>
  <si>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</si>
  <si>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</si>
  <si>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</si>
  <si>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</si>
  <si>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</si>
  <si>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</si>
  <si>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</si>
  <si>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</si>
  <si>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</si>
  <si>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</si>
  <si>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</si>
  <si>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</si>
  <si>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</si>
  <si>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</si>
  <si>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Sales and marketing</t>
  </si>
  <si>
    <t>Depreciation</t>
  </si>
  <si>
    <t>Total operating expenses</t>
  </si>
  <si>
    <t>Provision for (recovery of) income taxes</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</si>
  <si>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</si>
  <si>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</si>
  <si>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</si>
  <si>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</si>
  <si>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</si>
  <si>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</si>
  <si>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</si>
  <si>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</si>
  <si>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</si>
  <si>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</si>
  <si>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</si>
  <si>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</si>
  <si>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</si>
  <si>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</si>
  <si>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</si>
  <si>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</si>
  <si>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</si>
  <si>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</si>
  <si>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</si>
  <si>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</si>
  <si>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</si>
  <si>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</si>
  <si>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</si>
  <si>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</si>
  <si>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</si>
  <si>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</si>
  <si>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</si>
  <si>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Cash flows from financing activities:</t>
  </si>
  <si>
    <t>Debt issuance costs</t>
  </si>
  <si>
    <t>Income before income taxes</t>
  </si>
  <si>
    <t>Net cash provided by (used in) financing activities</t>
  </si>
  <si>
    <t>Foreign exchange gain (loss) on cash held in foreign currencies</t>
  </si>
  <si>
    <t>Cost of revenues</t>
  </si>
  <si>
    <t>Total revenues</t>
  </si>
  <si>
    <t>General and administrative</t>
  </si>
  <si>
    <t>Accrued liabilities</t>
  </si>
  <si>
    <t>(3)</t>
  </si>
  <si>
    <t>(8)</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</si>
  <si>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</si>
  <si>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</si>
  <si>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</si>
  <si>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</si>
  <si>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</si>
  <si>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</si>
  <si>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</si>
  <si>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Share-based compensation</t>
  </si>
  <si>
    <t>Use of Non-GAAP Financial Measures:</t>
  </si>
  <si>
    <t>Balance Sheet</t>
  </si>
  <si>
    <t>Statement of Cash Flows</t>
  </si>
  <si>
    <t>Amortization of deferred charges and credits</t>
  </si>
  <si>
    <t>Property and equipment</t>
  </si>
  <si>
    <t>Professional service and other</t>
  </si>
  <si>
    <t>Non-GAAP based provision for income taxes</t>
  </si>
  <si>
    <t>GAAP-based provision for (recovery of) income taxes</t>
  </si>
  <si>
    <t>Amortization</t>
  </si>
  <si>
    <t>Purchase of ICCM Professional Services, Limited, net of cash. acquired</t>
  </si>
  <si>
    <t>Other investing activities</t>
  </si>
  <si>
    <t>Payments of dividends to shareholders</t>
  </si>
  <si>
    <t>GAAP-based gross profit and gross margin (%) / 
Non-GAAP-based gross profit and gross margin (%)</t>
  </si>
  <si>
    <t>Dividends declared per Common Share</t>
  </si>
  <si>
    <t>Research and development</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</si>
  <si>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</si>
  <si>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Total OpenText shareholders' equity</t>
  </si>
  <si>
    <t>Non-controlling interests</t>
  </si>
  <si>
    <t>Equity issuance costs</t>
  </si>
  <si>
    <t>Special charges (recoveries)</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</si>
  <si>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</si>
  <si>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</si>
  <si>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</si>
  <si>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</si>
  <si>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</si>
  <si>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Cloud services and subscriptions</t>
  </si>
  <si>
    <t>Fiscal 2016</t>
  </si>
  <si>
    <t>Q116</t>
  </si>
  <si>
    <t xml:space="preserve">                    -  </t>
  </si>
  <si>
    <t>Common Shares repurchased</t>
  </si>
  <si>
    <t>Three months ended September 30, 2015</t>
  </si>
  <si>
    <t xml:space="preserve"> </t>
  </si>
  <si>
    <t>Q216</t>
  </si>
  <si>
    <t>Three months ended December 31, 2015</t>
  </si>
  <si>
    <t>Purchase of Daegis Inc, net of cash acquired</t>
  </si>
  <si>
    <t>Q316</t>
  </si>
  <si>
    <t>Three months ended March 31, 2016</t>
  </si>
  <si>
    <t>Q416</t>
  </si>
  <si>
    <t>Three months ended June 30, 2016</t>
  </si>
  <si>
    <t>Year ended June 30, 2016</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</si>
  <si>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</si>
  <si>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</si>
  <si>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</si>
  <si>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</si>
  <si>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</si>
  <si>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</si>
  <si>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</si>
  <si>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Net cash used in investing activities</t>
  </si>
  <si>
    <t>Fiscal 2017</t>
  </si>
  <si>
    <t>Q117</t>
  </si>
  <si>
    <t>Other non cash charges</t>
  </si>
  <si>
    <t>Purchase of Recommind Inc.</t>
  </si>
  <si>
    <t>Three months ended September 30, 2016</t>
  </si>
  <si>
    <t>Proceeds from maturity of short-term investments</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</si>
  <si>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</si>
  <si>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</si>
  <si>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</si>
  <si>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</si>
  <si>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</si>
  <si>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</si>
  <si>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</si>
  <si>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</si>
  <si>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Q417</t>
  </si>
  <si>
    <t>Year ended June 30, 2017</t>
  </si>
  <si>
    <t>Three months ended June 30, 2017</t>
  </si>
  <si>
    <t>Other (income) expense, net</t>
  </si>
  <si>
    <t>Adjusted EBITDA</t>
  </si>
  <si>
    <t>Purchase of non-controlling interest</t>
  </si>
  <si>
    <t xml:space="preserve">Research and development </t>
  </si>
  <si>
    <t>Acquired intangible assets</t>
  </si>
  <si>
    <t>*For full details, please refer to our historical filings as filed with the SEC</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</si>
  <si>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</si>
  <si>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</si>
  <si>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</si>
  <si>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</si>
  <si>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</si>
  <si>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</si>
  <si>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</si>
  <si>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</si>
  <si>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</si>
  <si>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</si>
  <si>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</si>
  <si>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</si>
  <si>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</si>
  <si>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</si>
  <si>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</si>
  <si>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</si>
  <si>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Year ended June 30, 2018</t>
  </si>
  <si>
    <t>Fiscal 2019</t>
  </si>
  <si>
    <t>Q119</t>
  </si>
  <si>
    <t>Three months ended September 30, 2018</t>
  </si>
  <si>
    <t>Contract assets</t>
  </si>
  <si>
    <t>Reconciliation of cash, cash equivalents and restricted cash:</t>
  </si>
  <si>
    <t>Total cash, cash equivalents and restricted cash</t>
  </si>
  <si>
    <t>Long-term contract assets</t>
  </si>
  <si>
    <t>GAAP-based income from operations / Non-GAAP-based income from operations</t>
  </si>
  <si>
    <t>(5) GAAP-based and Non-GAAP-based income from operations stated in dollars.</t>
  </si>
  <si>
    <t>FN</t>
  </si>
  <si>
    <t>Q219</t>
  </si>
  <si>
    <t>Three months ended December 31, 2018</t>
  </si>
  <si>
    <t>Q319</t>
  </si>
  <si>
    <t>Three months ended March 31, 2019</t>
  </si>
  <si>
    <t>Purchase of Catalyst Repository Systems Inc.</t>
  </si>
  <si>
    <t>Q419</t>
  </si>
  <si>
    <t>Three months ended June 30, 2019</t>
  </si>
  <si>
    <t>Year ended June 30, 2019</t>
  </si>
  <si>
    <t>Fiscal 2020</t>
  </si>
  <si>
    <t>Q120</t>
  </si>
  <si>
    <t>Operating lease assets and liabilities, net</t>
  </si>
  <si>
    <t>Operating lease right of use assets</t>
  </si>
  <si>
    <t>Operating lease liabilities</t>
  </si>
  <si>
    <t>Q220</t>
  </si>
  <si>
    <t>Purchase of Dynamic Solutions Group Inc.</t>
  </si>
  <si>
    <t>Purchase of Liaison Technologies, Inc.</t>
  </si>
  <si>
    <t>Three months ended December 31, 2019</t>
  </si>
  <si>
    <t>Three months ended September 30, 2019</t>
  </si>
  <si>
    <t>Purchase of Carbonite, Inc., net of cash and restricted cash acquired</t>
  </si>
  <si>
    <t>Q320</t>
  </si>
  <si>
    <t>Three months ended March 31, 2020</t>
  </si>
  <si>
    <t>Debt extinguishment costs</t>
  </si>
  <si>
    <t>Purchase of Xmedius</t>
  </si>
  <si>
    <t>Q420</t>
  </si>
  <si>
    <t>Three months ended June 30, 2020</t>
  </si>
  <si>
    <r>
      <t>Restricted cash</t>
    </r>
    <r>
      <rPr>
        <vertAlign val="superscript"/>
        <sz val="9"/>
        <rFont val="Arial"/>
        <family val="2"/>
      </rPr>
      <t xml:space="preserve"> (1)</t>
    </r>
  </si>
  <si>
    <t>Fiscal 2021</t>
  </si>
  <si>
    <t>Q121</t>
  </si>
  <si>
    <t>Balance Sheet Information - Fiscal 2016 to Fiscal 2021</t>
  </si>
  <si>
    <t>Income Statement Information - Fiscal 2016 to Fiscal 2021</t>
  </si>
  <si>
    <t>Statement of Cash Flow - Fiscal 2016 to Fiscal 2021</t>
  </si>
  <si>
    <t>Fiscal 2016 to Fiscal 2021</t>
  </si>
  <si>
    <t>Three months ended September 30, 2020</t>
  </si>
  <si>
    <t>Year ended June 30, 2020</t>
  </si>
  <si>
    <t>Increase (decrease) in cash, cash equivalents and restricted cash during the period</t>
  </si>
  <si>
    <t>Additions of property and equipment</t>
  </si>
  <si>
    <t>Repayment of long-term debt and Revolver</t>
  </si>
  <si>
    <t>Long-term operating lease liabilities</t>
  </si>
  <si>
    <t>Share in net (income) loss of equity investees</t>
  </si>
  <si>
    <t xml:space="preserve">Income taxes </t>
  </si>
  <si>
    <t>Purchase of treasury stock</t>
  </si>
  <si>
    <t xml:space="preserve">Long-term deferred revenues </t>
  </si>
  <si>
    <t>Operating expenses</t>
  </si>
  <si>
    <t>Loss on sale and write down of property and equipment</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</si>
  <si>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</si>
  <si>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Net (income) loss attributable to non-controlling interests</t>
  </si>
  <si>
    <t>Accelerated amortization of right of use assets</t>
  </si>
  <si>
    <t>Loss on extinguishment of debt</t>
  </si>
  <si>
    <t>Proceeds from long-term debt and Revolver</t>
  </si>
  <si>
    <t xml:space="preserve">Reconciliation of GAAP measures to Non-GAAP measures </t>
  </si>
  <si>
    <t>Q221</t>
  </si>
  <si>
    <t>Three months ended December 31, 2020</t>
  </si>
  <si>
    <t>(1) Adjustment relates to the exclusion of share-based compensation expense from our Non-GAAP-based operating expenses as this expense is excluded from our internal analysis of operating results.</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</si>
  <si>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</si>
  <si>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t>
  </si>
  <si>
    <t>Cash, cash equivalents and restricted cash at beginning of the period</t>
  </si>
  <si>
    <t>Reconciliation of Adjusted EBITDA and Free Cash Flows</t>
  </si>
  <si>
    <t>GAAP-based cash flows provided by operating activities</t>
  </si>
  <si>
    <r>
      <t xml:space="preserve">Capital expenditures </t>
    </r>
    <r>
      <rPr>
        <vertAlign val="superscript"/>
        <sz val="10"/>
        <rFont val="Arial"/>
        <family val="2"/>
      </rPr>
      <t>(1)</t>
    </r>
  </si>
  <si>
    <t>Free cash flows</t>
  </si>
  <si>
    <t>Total revenue</t>
  </si>
  <si>
    <t>Cash, cash equivalents and restricted cash at end of the period</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</si>
  <si>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Condensed Consolidated Financial Statements, all of which should be considered when evaluating the Company's results.</t>
  </si>
  <si>
    <t>The Company uses these Non-GAAP financial measures to supplement the information provided in its Condensed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</si>
  <si>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Accounts receivable trade, net of allowance for credit losses</t>
  </si>
  <si>
    <t>(in '000's of USD)</t>
  </si>
  <si>
    <t>Revenues:</t>
  </si>
  <si>
    <t>Cost of revenues:</t>
  </si>
  <si>
    <t>Operating expenses:</t>
  </si>
  <si>
    <t xml:space="preserve">(3) GAAP-based and Non-GAAP-based gross profit stated in dollars and gross margin stated as a percentage of total revenue.
</t>
  </si>
  <si>
    <t>Per share diluted</t>
  </si>
  <si>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</si>
  <si>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(in '000's USD except per share amounts)</t>
  </si>
  <si>
    <t>(in '000's USD)</t>
  </si>
  <si>
    <t>Adjusted EBITDA margin (% of total revenue)</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</si>
  <si>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</si>
  <si>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</si>
  <si>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GAAP-based net income (loss) margin</t>
  </si>
  <si>
    <t>Net income (loss) for the period</t>
  </si>
  <si>
    <t>Net income (loss) attributable to OpenText</t>
  </si>
  <si>
    <t>Earnings (loss) per share - diluted attributable to OpenText</t>
  </si>
  <si>
    <t>GAAP-based net income (loss) / Non-GAAP-based net income,  attributable to OpenText</t>
  </si>
  <si>
    <t>GAAP-based earnings (loss) per share / Non-GAAP-based earnings per share-diluted, attributable to OpenText</t>
  </si>
  <si>
    <t>GAAP-based net income (loss), attributable to OpenText</t>
  </si>
  <si>
    <t xml:space="preserve">(8) Reconciliation of GAAP-based net income (loss) to Non-GAAP-based net income: </t>
  </si>
  <si>
    <t xml:space="preserve">Adjusted earnings (loss)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t>
  </si>
  <si>
    <t>Weighted average number of Common shares outstanding - diluted (in '000s)*</t>
  </si>
  <si>
    <t>*Weighted average number of Common Shares - diluted (in thousands) used in the calculation of Non-GAAP-based earnings per share for the three months ended December 31, 2020 were 273,183.</t>
  </si>
  <si>
    <t>*For periods in which we incur a net loss, our outstanding Common Share equivalents are not included in the calculation of diluted loss per share as their effect is anti-dilutive. Accordingly, basic and diluted net loss per share for those periods are identical.</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</si>
  <si>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</si>
  <si>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Per share diluted*</t>
  </si>
  <si>
    <t>Q321</t>
  </si>
  <si>
    <t>Three months ended March 31, 2021</t>
  </si>
  <si>
    <t>Nine months March 31, 2021</t>
  </si>
  <si>
    <t>Fiscal 2021 YTD</t>
  </si>
  <si>
    <r>
      <rPr>
        <vertAlign val="superscript"/>
        <sz val="9"/>
        <rFont val="Arial"/>
        <family val="2"/>
      </rPr>
      <t xml:space="preserve">(1) </t>
    </r>
    <r>
      <rPr>
        <sz val="9"/>
        <rFont val="Arial"/>
        <family val="2"/>
      </rPr>
      <t>Restricted cash is classified under the Prepaid expenses and other current assets and Other assets line items on the Condensed Consolidated Balance Sheets</t>
    </r>
  </si>
  <si>
    <r>
      <rPr>
        <vertAlign val="superscript"/>
        <sz val="9"/>
        <rFont val="Arial"/>
        <family val="2"/>
      </rPr>
      <t>(1)</t>
    </r>
    <r>
      <rPr>
        <sz val="9"/>
        <rFont val="Arial"/>
        <family val="2"/>
      </rPr>
      <t xml:space="preserve"> Defined as "Additions of property and equipment" in the Condensed Consolidated Statements of Cash Flows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</si>
</sst>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mmmm\ dd\,\ yyyy"/>
    <numFmt numFmtId="167" formatCode="_-* #,##0.00\ [$€-1]_-;\-* #,##0.00\ [$€-1]_-;_-* &quot;-&quot;??\ [$€-1]_-"/>
    <numFmt numFmtId="168" formatCode="[$-409]d\-mmm\-yy;@"/>
    <numFmt numFmtId="169" formatCode="0_);\(0\)"/>
    <numFmt numFmtId="170" formatCode="_(* #,##0.0000_);_(* \(#,##0.0000\);_(* &quot;-&quot;??_);_(@_)"/>
    <numFmt numFmtId="171" formatCode="_(&quot;$&quot;* #,##0_);_(&quot;$&quot;* \(#,##0\);_(&quot;$&quot;* &quot;-&quot;??_);_(@_)"/>
  </numFmts>
  <fonts count="4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name val="Arial"/>
      <family val="2"/>
    </font>
    <font>
      <b/>
      <sz val="11"/>
      <color theme="1"/>
      <name val="Calibri"/>
      <family val="2"/>
      <scheme val="minor"/>
    </font>
    <font>
      <sz val="8"/>
      <name val="Arial"/>
      <family val="2"/>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
      <vertAlign val="superscript"/>
      <sz val="9"/>
      <name val="Arial"/>
      <family val="2"/>
    </font>
    <font>
      <vertAlign val="superscript"/>
      <sz val="10"/>
      <name val="Arial"/>
      <family val="2"/>
    </font>
  </fonts>
  <fills count="15">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right/>
      <top style="thin">
        <color indexed="64"/>
      </top>
      <bottom/>
      <diagonal/>
    </border>
    <border>
      <left style="medium">
        <color indexed="64"/>
      </left>
      <right/>
      <top/>
      <bottom/>
      <diagonal/>
    </border>
    <border>
      <left style="medium">
        <color indexed="64"/>
      </left>
      <right style="medium">
        <color indexed="64"/>
      </right>
      <top/>
      <bottom style="double">
        <color indexed="64"/>
      </bottom>
      <diagonal/>
    </border>
  </borders>
  <cellStyleXfs count="47">
    <xf numFmtId="167" fontId="0" fillId="0" borderId="0"/>
    <xf numFmtId="43" fontId="14" fillId="0" borderId="0" applyFont="0" applyFill="0" applyBorder="0" applyAlignment="0" applyProtection="0"/>
    <xf numFmtId="9" fontId="14" fillId="0" borderId="0" applyFont="0" applyFill="0" applyBorder="0" applyAlignment="0" applyProtection="0"/>
    <xf numFmtId="167" fontId="16" fillId="0" borderId="0" applyNumberFormat="0" applyFill="0" applyAlignment="0"/>
    <xf numFmtId="166"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7" fontId="17" fillId="0" borderId="0" applyFont="0" applyFill="0" applyBorder="0" applyAlignment="0" applyProtection="0"/>
    <xf numFmtId="1" fontId="14" fillId="0" borderId="0"/>
    <xf numFmtId="167" fontId="16" fillId="0" borderId="0"/>
    <xf numFmtId="167" fontId="18" fillId="0" borderId="0" applyNumberFormat="0" applyFill="0" applyBorder="0" applyAlignment="0" applyProtection="0"/>
    <xf numFmtId="167" fontId="14" fillId="0" borderId="0" applyFont="0" applyFill="0" applyBorder="0" applyAlignment="0" applyProtection="0"/>
    <xf numFmtId="2" fontId="19" fillId="0" borderId="0">
      <alignment horizontal="left"/>
    </xf>
    <xf numFmtId="167" fontId="20" fillId="0" borderId="8" applyNumberFormat="0" applyAlignment="0" applyProtection="0">
      <alignment horizontal="left" vertical="center"/>
    </xf>
    <xf numFmtId="167" fontId="20" fillId="0" borderId="9">
      <alignment horizontal="left" vertical="center"/>
    </xf>
    <xf numFmtId="167" fontId="14" fillId="0" borderId="0"/>
    <xf numFmtId="167" fontId="6" fillId="0" borderId="0"/>
    <xf numFmtId="9" fontId="6" fillId="0" borderId="0" applyFont="0" applyFill="0" applyBorder="0" applyAlignment="0" applyProtection="0"/>
    <xf numFmtId="4" fontId="21" fillId="2" borderId="10" applyNumberFormat="0" applyProtection="0">
      <alignment vertical="center"/>
    </xf>
    <xf numFmtId="4" fontId="22" fillId="3" borderId="10" applyNumberFormat="0" applyProtection="0">
      <alignment vertical="center"/>
    </xf>
    <xf numFmtId="167" fontId="21" fillId="3" borderId="10" applyNumberFormat="0" applyProtection="0">
      <alignment horizontal="left" vertical="top" indent="1"/>
    </xf>
    <xf numFmtId="4" fontId="21" fillId="4" borderId="0" applyNumberFormat="0" applyProtection="0">
      <alignment horizontal="left" vertical="center" indent="1"/>
    </xf>
    <xf numFmtId="4" fontId="23" fillId="5" borderId="10" applyNumberFormat="0" applyProtection="0">
      <alignment horizontal="right" vertical="center"/>
    </xf>
    <xf numFmtId="167" fontId="14" fillId="6" borderId="10" applyNumberFormat="0" applyProtection="0">
      <alignment horizontal="left" vertical="center" indent="1"/>
    </xf>
    <xf numFmtId="167" fontId="14" fillId="4" borderId="10" applyNumberFormat="0" applyProtection="0">
      <alignment horizontal="left" vertical="top" indent="1"/>
    </xf>
    <xf numFmtId="167" fontId="14" fillId="7" borderId="10" applyNumberFormat="0" applyProtection="0">
      <alignment horizontal="left" vertical="top" indent="1"/>
    </xf>
    <xf numFmtId="4" fontId="23" fillId="8" borderId="10" applyNumberFormat="0" applyProtection="0">
      <alignment horizontal="right" vertical="center"/>
    </xf>
    <xf numFmtId="4" fontId="24" fillId="8" borderId="10" applyNumberFormat="0" applyProtection="0">
      <alignment horizontal="right" vertical="center"/>
    </xf>
    <xf numFmtId="4" fontId="23" fillId="5" borderId="10" applyNumberFormat="0" applyProtection="0">
      <alignment horizontal="left" vertical="center" indent="1"/>
    </xf>
    <xf numFmtId="167" fontId="23" fillId="4" borderId="10" applyNumberFormat="0" applyProtection="0">
      <alignment horizontal="left" vertical="top" indent="1"/>
    </xf>
    <xf numFmtId="167" fontId="25" fillId="0" borderId="0"/>
    <xf numFmtId="167" fontId="23" fillId="0" borderId="0" applyNumberFormat="0" applyBorder="0" applyAlignment="0"/>
    <xf numFmtId="167" fontId="26" fillId="0" borderId="0" applyNumberFormat="0" applyBorder="0" applyAlignment="0"/>
    <xf numFmtId="167" fontId="26" fillId="0" borderId="0" applyNumberFormat="0" applyBorder="0" applyAlignment="0"/>
    <xf numFmtId="167" fontId="26" fillId="9" borderId="0" applyNumberFormat="0" applyBorder="0" applyAlignment="0"/>
    <xf numFmtId="167" fontId="27" fillId="0" borderId="0" applyNumberFormat="0" applyBorder="0" applyAlignment="0"/>
    <xf numFmtId="44" fontId="29" fillId="0" borderId="0" applyFont="0" applyFill="0" applyBorder="0" applyAlignment="0" applyProtection="0"/>
    <xf numFmtId="0" fontId="5" fillId="0" borderId="0"/>
    <xf numFmtId="167" fontId="14" fillId="0" borderId="0"/>
    <xf numFmtId="0" fontId="30"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7" fontId="1" fillId="0" borderId="0"/>
  </cellStyleXfs>
  <cellXfs count="358">
    <xf numFmtId="167" fontId="0" fillId="0" borderId="0" xfId="0"/>
    <xf numFmtId="167" fontId="7" fillId="0" borderId="0" xfId="0" applyFont="1" applyAlignment="1">
      <alignment horizontal="center"/>
    </xf>
    <xf numFmtId="167" fontId="8" fillId="0" borderId="0" xfId="0" applyFont="1"/>
    <xf numFmtId="167" fontId="8" fillId="0" borderId="0" xfId="0" applyFont="1" applyAlignment="1">
      <alignment horizontal="center"/>
    </xf>
    <xf numFmtId="167" fontId="11" fillId="0" borderId="0" xfId="0" applyFont="1" applyBorder="1" applyAlignment="1">
      <alignment horizontal="center"/>
    </xf>
    <xf numFmtId="167" fontId="8" fillId="0" borderId="0" xfId="0" applyFont="1" applyBorder="1"/>
    <xf numFmtId="38" fontId="9" fillId="0" borderId="0" xfId="0" applyNumberFormat="1" applyFont="1" applyBorder="1" applyAlignment="1">
      <alignment horizontal="left" wrapText="1"/>
    </xf>
    <xf numFmtId="167" fontId="7" fillId="0" borderId="0" xfId="0" applyFont="1" applyAlignment="1">
      <alignment wrapText="1"/>
    </xf>
    <xf numFmtId="167" fontId="7" fillId="0" borderId="0" xfId="0" applyFont="1"/>
    <xf numFmtId="164" fontId="8" fillId="0" borderId="0" xfId="1" applyNumberFormat="1" applyFont="1"/>
    <xf numFmtId="167" fontId="7" fillId="0" borderId="0" xfId="0" applyFont="1" applyBorder="1" applyAlignment="1">
      <alignment horizontal="center"/>
    </xf>
    <xf numFmtId="164" fontId="9" fillId="0" borderId="0" xfId="1" applyNumberFormat="1" applyFont="1" applyFill="1" applyBorder="1"/>
    <xf numFmtId="167" fontId="12" fillId="10" borderId="0" xfId="0" applyFont="1" applyFill="1" applyAlignment="1">
      <alignment wrapText="1"/>
    </xf>
    <xf numFmtId="167" fontId="8" fillId="0" borderId="0" xfId="0" applyFont="1" applyFill="1" applyAlignment="1">
      <alignment horizontal="center" wrapText="1"/>
    </xf>
    <xf numFmtId="167" fontId="12" fillId="0" borderId="0" xfId="0" applyFont="1" applyFill="1" applyAlignment="1">
      <alignment wrapText="1"/>
    </xf>
    <xf numFmtId="38" fontId="9" fillId="0" borderId="0" xfId="0" applyNumberFormat="1" applyFont="1" applyFill="1" applyBorder="1" applyAlignment="1">
      <alignment horizontal="left" wrapText="1"/>
    </xf>
    <xf numFmtId="167" fontId="7" fillId="0" borderId="0" xfId="0" applyFont="1" applyFill="1" applyAlignment="1">
      <alignment wrapText="1"/>
    </xf>
    <xf numFmtId="167" fontId="15" fillId="0" borderId="0" xfId="0" applyFont="1" applyFill="1" applyAlignment="1">
      <alignment wrapText="1"/>
    </xf>
    <xf numFmtId="43" fontId="7" fillId="0" borderId="0" xfId="1" applyFont="1" applyAlignment="1">
      <alignment horizontal="center"/>
    </xf>
    <xf numFmtId="43" fontId="7" fillId="0" borderId="0" xfId="1" applyFont="1" applyFill="1" applyAlignment="1">
      <alignment wrapText="1"/>
    </xf>
    <xf numFmtId="43" fontId="8" fillId="0" borderId="0" xfId="1" applyFont="1"/>
    <xf numFmtId="167" fontId="8" fillId="0" borderId="0" xfId="0" applyFont="1" applyFill="1" applyBorder="1"/>
    <xf numFmtId="164" fontId="8" fillId="0" borderId="3" xfId="1" applyNumberFormat="1" applyFont="1" applyFill="1" applyBorder="1"/>
    <xf numFmtId="164" fontId="8" fillId="0" borderId="4" xfId="1" applyNumberFormat="1" applyFont="1" applyFill="1" applyBorder="1"/>
    <xf numFmtId="164" fontId="7" fillId="0" borderId="11" xfId="1" applyNumberFormat="1" applyFont="1" applyFill="1" applyBorder="1"/>
    <xf numFmtId="164" fontId="10" fillId="0" borderId="0" xfId="1" applyNumberFormat="1" applyFont="1" applyFill="1" applyBorder="1"/>
    <xf numFmtId="164" fontId="7" fillId="0" borderId="4" xfId="1" applyNumberFormat="1" applyFont="1" applyFill="1" applyBorder="1"/>
    <xf numFmtId="164" fontId="7" fillId="0" borderId="3" xfId="1" applyNumberFormat="1" applyFont="1" applyFill="1" applyBorder="1"/>
    <xf numFmtId="164" fontId="7" fillId="0" borderId="11" xfId="0" applyNumberFormat="1" applyFont="1" applyFill="1" applyBorder="1"/>
    <xf numFmtId="164" fontId="10" fillId="0" borderId="0" xfId="0" applyNumberFormat="1" applyFont="1" applyFill="1" applyBorder="1"/>
    <xf numFmtId="164" fontId="7" fillId="0" borderId="5" xfId="1" applyNumberFormat="1" applyFont="1" applyFill="1" applyBorder="1"/>
    <xf numFmtId="164" fontId="8" fillId="0" borderId="6" xfId="1" applyNumberFormat="1" applyFont="1" applyFill="1" applyBorder="1"/>
    <xf numFmtId="43" fontId="7" fillId="0" borderId="5" xfId="1" applyFont="1" applyFill="1" applyBorder="1"/>
    <xf numFmtId="43" fontId="10" fillId="0" borderId="0" xfId="1" applyFont="1" applyFill="1" applyBorder="1"/>
    <xf numFmtId="168" fontId="0" fillId="0" borderId="0" xfId="0" applyNumberFormat="1"/>
    <xf numFmtId="168" fontId="0" fillId="0" borderId="0" xfId="0" applyNumberFormat="1" applyFill="1"/>
    <xf numFmtId="164" fontId="8" fillId="0" borderId="0" xfId="1" applyNumberFormat="1" applyFont="1" applyFill="1" applyBorder="1"/>
    <xf numFmtId="164" fontId="9" fillId="0" borderId="0" xfId="0" applyNumberFormat="1" applyFont="1" applyFill="1" applyBorder="1"/>
    <xf numFmtId="168" fontId="7" fillId="0" borderId="0" xfId="0" applyNumberFormat="1" applyFont="1" applyFill="1" applyBorder="1"/>
    <xf numFmtId="168" fontId="8" fillId="0" borderId="12" xfId="0" applyNumberFormat="1" applyFont="1" applyFill="1" applyBorder="1"/>
    <xf numFmtId="168" fontId="8" fillId="0" borderId="0" xfId="0" applyNumberFormat="1" applyFont="1" applyFill="1" applyBorder="1"/>
    <xf numFmtId="164" fontId="8" fillId="0" borderId="13" xfId="1" applyNumberFormat="1" applyFont="1" applyFill="1" applyBorder="1"/>
    <xf numFmtId="164" fontId="7" fillId="0" borderId="14" xfId="1" applyNumberFormat="1" applyFont="1" applyFill="1" applyBorder="1"/>
    <xf numFmtId="168" fontId="7" fillId="0" borderId="0" xfId="0" applyNumberFormat="1" applyFont="1" applyFill="1" applyBorder="1" applyAlignment="1">
      <alignment wrapText="1"/>
    </xf>
    <xf numFmtId="168"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1" fillId="0" borderId="0" xfId="17" quotePrefix="1" applyNumberFormat="1" applyFont="1"/>
    <xf numFmtId="167" fontId="7" fillId="0" borderId="0" xfId="0" applyNumberFormat="1" applyFont="1" applyFill="1" applyAlignment="1">
      <alignment wrapText="1"/>
    </xf>
    <xf numFmtId="167" fontId="13" fillId="0" borderId="0" xfId="0" applyNumberFormat="1" applyFont="1" applyFill="1" applyAlignment="1">
      <alignment wrapText="1"/>
    </xf>
    <xf numFmtId="168" fontId="0" fillId="0" borderId="0" xfId="0" applyNumberFormat="1" applyFill="1" applyBorder="1"/>
    <xf numFmtId="167" fontId="11" fillId="0" borderId="0" xfId="0" applyFont="1" applyFill="1" applyAlignment="1">
      <alignment wrapText="1"/>
    </xf>
    <xf numFmtId="164" fontId="32" fillId="0" borderId="0" xfId="5" applyNumberFormat="1" applyFont="1" applyFill="1" applyAlignment="1">
      <alignment horizontal="center"/>
    </xf>
    <xf numFmtId="164" fontId="14" fillId="0" borderId="0" xfId="5" applyNumberFormat="1" applyFont="1" applyFill="1"/>
    <xf numFmtId="0" fontId="33" fillId="0" borderId="0" xfId="17" applyNumberFormat="1" applyFont="1"/>
    <xf numFmtId="15" fontId="33" fillId="0" borderId="0" xfId="17" quotePrefix="1" applyNumberFormat="1" applyFont="1"/>
    <xf numFmtId="15" fontId="35" fillId="0" borderId="0" xfId="17" quotePrefix="1" applyNumberFormat="1" applyFont="1"/>
    <xf numFmtId="0" fontId="34" fillId="0" borderId="0" xfId="17" applyNumberFormat="1" applyFont="1"/>
    <xf numFmtId="0" fontId="34" fillId="0" borderId="0" xfId="17" applyNumberFormat="1" applyFont="1" applyFill="1"/>
    <xf numFmtId="164" fontId="8" fillId="0" borderId="0" xfId="5" applyNumberFormat="1" applyFont="1" applyFill="1"/>
    <xf numFmtId="164" fontId="8" fillId="0" borderId="0" xfId="5" applyNumberFormat="1" applyFont="1" applyFill="1" applyAlignment="1">
      <alignment horizontal="center"/>
    </xf>
    <xf numFmtId="164" fontId="7" fillId="0" borderId="1" xfId="5" applyNumberFormat="1" applyFont="1" applyFill="1" applyBorder="1" applyAlignment="1">
      <alignment horizontal="center"/>
    </xf>
    <xf numFmtId="164" fontId="7" fillId="0" borderId="1" xfId="5" applyNumberFormat="1" applyFont="1" applyFill="1" applyBorder="1" applyAlignment="1">
      <alignment horizontal="center" wrapText="1"/>
    </xf>
    <xf numFmtId="43" fontId="34" fillId="0" borderId="0" xfId="17" applyNumberFormat="1" applyFont="1" applyFill="1"/>
    <xf numFmtId="9" fontId="34" fillId="0" borderId="0" xfId="2" applyFont="1" applyFill="1"/>
    <xf numFmtId="43" fontId="34" fillId="0" borderId="0" xfId="5" applyFont="1" applyFill="1"/>
    <xf numFmtId="0" fontId="36" fillId="0" borderId="0" xfId="17" applyNumberFormat="1" applyFont="1" applyFill="1"/>
    <xf numFmtId="164" fontId="8" fillId="0" borderId="0" xfId="5" applyNumberFormat="1" applyFont="1"/>
    <xf numFmtId="15" fontId="33" fillId="0" borderId="0" xfId="17" applyNumberFormat="1" applyFont="1"/>
    <xf numFmtId="167" fontId="38" fillId="0" borderId="0" xfId="0" applyFont="1" applyFill="1" applyAlignment="1">
      <alignment wrapText="1"/>
    </xf>
    <xf numFmtId="167"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4" fontId="7" fillId="0" borderId="15" xfId="1" applyNumberFormat="1" applyFont="1" applyFill="1" applyBorder="1"/>
    <xf numFmtId="164" fontId="11" fillId="0" borderId="0" xfId="1" applyNumberFormat="1" applyFont="1" applyFill="1" applyBorder="1" applyAlignment="1">
      <alignment horizontal="center"/>
    </xf>
    <xf numFmtId="164" fontId="8" fillId="0" borderId="2" xfId="1" applyNumberFormat="1" applyFont="1" applyFill="1" applyBorder="1"/>
    <xf numFmtId="167" fontId="7" fillId="0" borderId="0" xfId="0" applyFont="1" applyFill="1" applyAlignment="1">
      <alignment horizontal="center"/>
    </xf>
    <xf numFmtId="167" fontId="8" fillId="0" borderId="0" xfId="39" applyFont="1" applyFill="1" applyAlignment="1">
      <alignment wrapText="1"/>
    </xf>
    <xf numFmtId="164" fontId="9" fillId="0" borderId="0" xfId="1" applyNumberFormat="1" applyFont="1" applyFill="1" applyBorder="1" applyAlignment="1">
      <alignment horizontal="right"/>
    </xf>
    <xf numFmtId="0" fontId="34" fillId="0" borderId="0" xfId="17" applyNumberFormat="1" applyFont="1" applyProtection="1"/>
    <xf numFmtId="0" fontId="8" fillId="0" borderId="0" xfId="17" applyNumberFormat="1" applyFont="1" applyFill="1" applyProtection="1"/>
    <xf numFmtId="164" fontId="8" fillId="0" borderId="0" xfId="5" applyNumberFormat="1" applyFont="1" applyFill="1" applyProtection="1"/>
    <xf numFmtId="164" fontId="8" fillId="0" borderId="0" xfId="5" applyNumberFormat="1" applyFont="1" applyFill="1" applyAlignment="1" applyProtection="1">
      <alignment horizontal="center"/>
    </xf>
    <xf numFmtId="0" fontId="33" fillId="0" borderId="0" xfId="17" applyNumberFormat="1" applyFont="1" applyProtection="1"/>
    <xf numFmtId="164" fontId="34" fillId="0" borderId="0" xfId="1" applyNumberFormat="1" applyFont="1" applyProtection="1"/>
    <xf numFmtId="164" fontId="8" fillId="0" borderId="9" xfId="5" applyNumberFormat="1" applyFont="1" applyFill="1" applyBorder="1" applyProtection="1"/>
    <xf numFmtId="164" fontId="34" fillId="0" borderId="9" xfId="1" applyNumberFormat="1" applyFont="1" applyBorder="1" applyProtection="1"/>
    <xf numFmtId="164" fontId="8" fillId="0" borderId="0" xfId="1" applyNumberFormat="1" applyFont="1" applyFill="1" applyBorder="1" applyProtection="1"/>
    <xf numFmtId="164" fontId="8" fillId="0" borderId="0" xfId="5" applyNumberFormat="1" applyFont="1" applyFill="1" applyBorder="1" applyProtection="1"/>
    <xf numFmtId="164" fontId="8" fillId="0" borderId="16" xfId="5" applyNumberFormat="1" applyFont="1" applyFill="1" applyBorder="1" applyProtection="1"/>
    <xf numFmtId="164" fontId="34" fillId="0" borderId="16" xfId="1" applyNumberFormat="1" applyFont="1" applyBorder="1" applyProtection="1"/>
    <xf numFmtId="44" fontId="8" fillId="0" borderId="0" xfId="7" applyFont="1" applyFill="1" applyProtection="1"/>
    <xf numFmtId="43" fontId="8" fillId="0" borderId="0" xfId="5" applyNumberFormat="1" applyFont="1" applyFill="1" applyProtection="1"/>
    <xf numFmtId="0" fontId="36" fillId="0" borderId="0" xfId="17" applyNumberFormat="1" applyFont="1" applyProtection="1"/>
    <xf numFmtId="0" fontId="8" fillId="0" borderId="0" xfId="17" applyNumberFormat="1" applyFont="1" applyProtection="1"/>
    <xf numFmtId="164" fontId="37"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4" fontId="8" fillId="0" borderId="16" xfId="1" applyNumberFormat="1" applyFont="1" applyFill="1" applyBorder="1" applyProtection="1"/>
    <xf numFmtId="167" fontId="8" fillId="0" borderId="0" xfId="0" applyFont="1" applyAlignment="1">
      <alignment wrapText="1"/>
    </xf>
    <xf numFmtId="167" fontId="8" fillId="0" borderId="0" xfId="0" applyFont="1" applyFill="1" applyAlignment="1">
      <alignment wrapText="1"/>
    </xf>
    <xf numFmtId="164" fontId="7" fillId="0" borderId="14" xfId="1" applyNumberFormat="1" applyFont="1" applyFill="1" applyBorder="1" applyProtection="1">
      <protection locked="0"/>
    </xf>
    <xf numFmtId="0" fontId="41" fillId="0" borderId="0" xfId="17" applyNumberFormat="1" applyFont="1"/>
    <xf numFmtId="0" fontId="41" fillId="0" borderId="0" xfId="17" applyNumberFormat="1" applyFont="1" applyFill="1"/>
    <xf numFmtId="164" fontId="8" fillId="0" borderId="0" xfId="5" applyNumberFormat="1" applyFont="1" applyFill="1" applyBorder="1" applyAlignment="1" applyProtection="1">
      <alignment horizontal="center"/>
    </xf>
    <xf numFmtId="167" fontId="11" fillId="0" borderId="7" xfId="39" applyFont="1" applyBorder="1" applyAlignment="1" applyProtection="1">
      <alignment horizontal="center"/>
    </xf>
    <xf numFmtId="167" fontId="8" fillId="0" borderId="2" xfId="39" applyFont="1" applyFill="1" applyBorder="1" applyProtection="1"/>
    <xf numFmtId="164" fontId="8" fillId="0" borderId="3" xfId="1" applyNumberFormat="1" applyFont="1" applyFill="1" applyBorder="1" applyProtection="1"/>
    <xf numFmtId="164" fontId="8" fillId="0" borderId="4" xfId="1" applyNumberFormat="1" applyFont="1" applyFill="1" applyBorder="1" applyProtection="1"/>
    <xf numFmtId="164" fontId="8" fillId="0" borderId="3" xfId="39" applyNumberFormat="1" applyFont="1" applyFill="1" applyBorder="1" applyProtection="1"/>
    <xf numFmtId="167" fontId="0" fillId="0" borderId="0" xfId="39" applyFont="1" applyFill="1" applyProtection="1"/>
    <xf numFmtId="164" fontId="39" fillId="0" borderId="0" xfId="1" applyNumberFormat="1" applyFont="1" applyFill="1" applyBorder="1" applyAlignment="1" applyProtection="1"/>
    <xf numFmtId="164" fontId="8" fillId="0" borderId="13" xfId="1" applyNumberFormat="1" applyFont="1" applyFill="1" applyBorder="1" applyProtection="1"/>
    <xf numFmtId="164" fontId="8" fillId="0" borderId="0" xfId="5" applyNumberFormat="1" applyFont="1" applyFill="1" applyAlignment="1" applyProtection="1"/>
    <xf numFmtId="169" fontId="8" fillId="0" borderId="0" xfId="5" quotePrefix="1" applyNumberFormat="1" applyFont="1" applyFill="1" applyAlignment="1" applyProtection="1">
      <alignment horizontal="center"/>
    </xf>
    <xf numFmtId="169" fontId="8" fillId="0" borderId="0" xfId="5" applyNumberFormat="1" applyFont="1" applyFill="1" applyAlignment="1" applyProtection="1">
      <alignment horizontal="center"/>
    </xf>
    <xf numFmtId="0" fontId="33" fillId="0" borderId="0" xfId="17" applyNumberFormat="1" applyFont="1" applyAlignment="1" applyProtection="1">
      <alignment wrapText="1"/>
    </xf>
    <xf numFmtId="165" fontId="8" fillId="0" borderId="9" xfId="2" applyNumberFormat="1" applyFont="1" applyFill="1" applyBorder="1" applyAlignment="1" applyProtection="1">
      <alignment horizontal="right"/>
    </xf>
    <xf numFmtId="169" fontId="8" fillId="0" borderId="9" xfId="5" applyNumberFormat="1" applyFont="1" applyFill="1" applyBorder="1" applyAlignment="1" applyProtection="1">
      <alignment horizontal="center"/>
    </xf>
    <xf numFmtId="165" fontId="34" fillId="0" borderId="9" xfId="2" applyNumberFormat="1" applyFont="1" applyBorder="1" applyAlignment="1" applyProtection="1">
      <alignment horizontal="right"/>
    </xf>
    <xf numFmtId="164" fontId="8" fillId="0" borderId="0" xfId="5" applyNumberFormat="1" applyFont="1" applyFill="1" applyAlignment="1" applyProtection="1">
      <alignment horizontal="right"/>
    </xf>
    <xf numFmtId="164" fontId="34" fillId="0" borderId="0" xfId="1" applyNumberFormat="1" applyFont="1" applyAlignment="1" applyProtection="1">
      <alignment horizontal="right"/>
    </xf>
    <xf numFmtId="164" fontId="8" fillId="0" borderId="16" xfId="5" applyNumberFormat="1" applyFont="1" applyFill="1" applyBorder="1" applyAlignment="1" applyProtection="1"/>
    <xf numFmtId="169" fontId="8" fillId="0" borderId="16" xfId="5" quotePrefix="1" applyNumberFormat="1" applyFont="1" applyFill="1" applyBorder="1" applyAlignment="1" applyProtection="1">
      <alignment horizontal="center"/>
    </xf>
    <xf numFmtId="167" fontId="8" fillId="0" borderId="0" xfId="0" applyFont="1" applyFill="1" applyAlignment="1">
      <alignment wrapText="1"/>
    </xf>
    <xf numFmtId="167" fontId="8" fillId="12" borderId="2" xfId="39" applyFont="1" applyFill="1" applyBorder="1" applyProtection="1"/>
    <xf numFmtId="164" fontId="8" fillId="12" borderId="3" xfId="1" applyNumberFormat="1" applyFont="1" applyFill="1" applyBorder="1" applyProtection="1"/>
    <xf numFmtId="164" fontId="7" fillId="12" borderId="11" xfId="1" applyNumberFormat="1" applyFont="1" applyFill="1" applyBorder="1" applyProtection="1"/>
    <xf numFmtId="164" fontId="7" fillId="12" borderId="4" xfId="1" applyNumberFormat="1" applyFont="1" applyFill="1" applyBorder="1" applyProtection="1"/>
    <xf numFmtId="164" fontId="7" fillId="12" borderId="3" xfId="1" applyNumberFormat="1" applyFont="1" applyFill="1" applyBorder="1" applyProtection="1"/>
    <xf numFmtId="164" fontId="7" fillId="12" borderId="11" xfId="39" applyNumberFormat="1" applyFont="1" applyFill="1" applyBorder="1" applyProtection="1"/>
    <xf numFmtId="164" fontId="8" fillId="12" borderId="3" xfId="39" applyNumberFormat="1" applyFont="1" applyFill="1" applyBorder="1" applyProtection="1"/>
    <xf numFmtId="164" fontId="7" fillId="12" borderId="5" xfId="1" applyNumberFormat="1" applyFont="1" applyFill="1" applyBorder="1" applyProtection="1"/>
    <xf numFmtId="43" fontId="7" fillId="12" borderId="5" xfId="1" applyFont="1" applyFill="1" applyBorder="1" applyProtection="1"/>
    <xf numFmtId="164" fontId="8" fillId="12" borderId="3" xfId="1" applyNumberFormat="1" applyFont="1" applyFill="1" applyBorder="1"/>
    <xf numFmtId="164" fontId="7" fillId="12" borderId="5" xfId="1" applyNumberFormat="1" applyFont="1" applyFill="1" applyBorder="1"/>
    <xf numFmtId="164" fontId="8" fillId="12" borderId="13" xfId="1" applyNumberFormat="1" applyFont="1" applyFill="1" applyBorder="1" applyProtection="1"/>
    <xf numFmtId="168" fontId="8" fillId="12" borderId="12" xfId="0" applyNumberFormat="1" applyFont="1" applyFill="1" applyBorder="1"/>
    <xf numFmtId="164" fontId="7" fillId="12" borderId="14" xfId="1" applyNumberFormat="1" applyFont="1" applyFill="1" applyBorder="1"/>
    <xf numFmtId="164" fontId="8" fillId="12" borderId="13" xfId="1" applyNumberFormat="1" applyFont="1" applyFill="1" applyBorder="1"/>
    <xf numFmtId="164" fontId="7" fillId="12" borderId="14" xfId="1" applyNumberFormat="1" applyFont="1" applyFill="1" applyBorder="1" applyProtection="1">
      <protection locked="0"/>
    </xf>
    <xf numFmtId="167" fontId="8" fillId="0" borderId="0" xfId="0" applyFont="1" applyFill="1" applyAlignment="1">
      <alignment wrapText="1"/>
    </xf>
    <xf numFmtId="164" fontId="34" fillId="0" borderId="0" xfId="1" applyNumberFormat="1" applyFont="1" applyFill="1" applyProtection="1"/>
    <xf numFmtId="164" fontId="34" fillId="0" borderId="9" xfId="1" applyNumberFormat="1" applyFont="1" applyFill="1" applyBorder="1" applyProtection="1"/>
    <xf numFmtId="165" fontId="34" fillId="0" borderId="9" xfId="2" applyNumberFormat="1" applyFont="1" applyFill="1" applyBorder="1" applyAlignment="1" applyProtection="1">
      <alignment horizontal="right"/>
    </xf>
    <xf numFmtId="164" fontId="34" fillId="0" borderId="0" xfId="1" applyNumberFormat="1" applyFont="1" applyFill="1" applyAlignment="1" applyProtection="1">
      <alignment horizontal="right"/>
    </xf>
    <xf numFmtId="164" fontId="34" fillId="0" borderId="16" xfId="1" applyNumberFormat="1" applyFont="1" applyFill="1" applyBorder="1" applyProtection="1"/>
    <xf numFmtId="44" fontId="34" fillId="0" borderId="0" xfId="37" applyFont="1" applyFill="1" applyProtection="1"/>
    <xf numFmtId="44" fontId="34" fillId="0" borderId="0" xfId="1" applyNumberFormat="1" applyFont="1" applyFill="1" applyProtection="1"/>
    <xf numFmtId="0" fontId="34" fillId="0" borderId="0" xfId="17" applyNumberFormat="1" applyFont="1" applyFill="1" applyProtection="1"/>
    <xf numFmtId="0" fontId="8" fillId="0" borderId="0" xfId="0" applyNumberFormat="1" applyFont="1" applyFill="1" applyProtection="1"/>
    <xf numFmtId="0" fontId="33" fillId="0" borderId="0" xfId="17" applyNumberFormat="1" applyFont="1" applyFill="1" applyProtection="1"/>
    <xf numFmtId="0" fontId="33" fillId="0" borderId="0" xfId="17" applyNumberFormat="1" applyFont="1" applyFill="1"/>
    <xf numFmtId="167" fontId="8" fillId="0" borderId="0" xfId="0" applyFont="1" applyFill="1" applyBorder="1" applyAlignment="1">
      <alignment wrapText="1"/>
    </xf>
    <xf numFmtId="164" fontId="8" fillId="0" borderId="1" xfId="1" applyNumberFormat="1" applyFont="1" applyFill="1" applyBorder="1"/>
    <xf numFmtId="164" fontId="7" fillId="0" borderId="17" xfId="1" applyNumberFormat="1" applyFont="1" applyFill="1" applyBorder="1"/>
    <xf numFmtId="170" fontId="8" fillId="0" borderId="0" xfId="1" applyNumberFormat="1" applyFont="1" applyFill="1" applyBorder="1" applyProtection="1"/>
    <xf numFmtId="167" fontId="8" fillId="0" borderId="0" xfId="0" applyFont="1" applyFill="1" applyAlignment="1">
      <alignment wrapText="1"/>
    </xf>
    <xf numFmtId="168" fontId="8" fillId="0" borderId="0" xfId="0" applyNumberFormat="1" applyFont="1" applyFill="1" applyBorder="1" applyAlignment="1"/>
    <xf numFmtId="167" fontId="8" fillId="0" borderId="0" xfId="0" applyFont="1" applyFill="1" applyAlignment="1">
      <alignment wrapText="1"/>
    </xf>
    <xf numFmtId="167" fontId="42" fillId="0" borderId="0" xfId="0" applyFont="1" applyFill="1" applyAlignment="1"/>
    <xf numFmtId="167" fontId="8" fillId="0" borderId="3" xfId="0" applyFont="1" applyFill="1" applyBorder="1" applyAlignment="1">
      <alignment wrapText="1"/>
    </xf>
    <xf numFmtId="167" fontId="8" fillId="0" borderId="0" xfId="0" applyFont="1" applyFill="1" applyAlignment="1">
      <alignment wrapText="1"/>
    </xf>
    <xf numFmtId="167" fontId="8" fillId="0" borderId="0" xfId="0" applyFont="1" applyAlignment="1">
      <alignment wrapText="1"/>
    </xf>
    <xf numFmtId="8" fontId="8" fillId="0" borderId="0" xfId="7" applyNumberFormat="1" applyFont="1" applyFill="1" applyProtection="1"/>
    <xf numFmtId="167" fontId="8" fillId="0" borderId="0" xfId="0" applyFont="1" applyFill="1" applyAlignment="1">
      <alignment wrapText="1"/>
    </xf>
    <xf numFmtId="167" fontId="8" fillId="0" borderId="0" xfId="0" applyFont="1" applyAlignment="1">
      <alignment wrapText="1"/>
    </xf>
    <xf numFmtId="44" fontId="8" fillId="0" borderId="0" xfId="37" applyFont="1" applyFill="1" applyProtection="1"/>
    <xf numFmtId="9" fontId="8" fillId="0" borderId="16" xfId="2" applyFont="1" applyFill="1" applyBorder="1" applyAlignment="1" applyProtection="1"/>
    <xf numFmtId="164" fontId="7" fillId="0" borderId="0" xfId="5" applyNumberFormat="1" applyFont="1" applyFill="1" applyBorder="1" applyAlignment="1">
      <alignment horizontal="center" wrapText="1"/>
    </xf>
    <xf numFmtId="164" fontId="8" fillId="0" borderId="9" xfId="1" applyNumberFormat="1" applyFont="1" applyFill="1" applyBorder="1" applyAlignment="1" applyProtection="1">
      <alignment horizontal="right"/>
    </xf>
    <xf numFmtId="169" fontId="8" fillId="0" borderId="9" xfId="5" quotePrefix="1" applyNumberFormat="1" applyFont="1" applyFill="1" applyBorder="1" applyAlignment="1" applyProtection="1">
      <alignment horizontal="center"/>
    </xf>
    <xf numFmtId="165" fontId="8" fillId="0" borderId="16" xfId="2" applyNumberFormat="1" applyFont="1" applyFill="1" applyBorder="1" applyAlignment="1" applyProtection="1"/>
    <xf numFmtId="165" fontId="34" fillId="0" borderId="16" xfId="2" applyNumberFormat="1" applyFont="1" applyBorder="1" applyProtection="1"/>
    <xf numFmtId="164" fontId="8" fillId="0" borderId="0" xfId="5" applyNumberFormat="1" applyFont="1" applyFill="1" applyBorder="1" applyAlignment="1" applyProtection="1"/>
    <xf numFmtId="165" fontId="34" fillId="0" borderId="9" xfId="2" applyNumberFormat="1" applyFont="1" applyBorder="1"/>
    <xf numFmtId="165" fontId="34" fillId="0" borderId="16" xfId="2" applyNumberFormat="1" applyFont="1" applyFill="1" applyBorder="1" applyProtection="1"/>
    <xf numFmtId="0" fontId="8" fillId="0" borderId="0" xfId="0" applyNumberFormat="1" applyFont="1" applyBorder="1" applyProtection="1"/>
    <xf numFmtId="43" fontId="8" fillId="0" borderId="0" xfId="5" applyNumberFormat="1" applyFont="1" applyFill="1" applyBorder="1" applyProtection="1"/>
    <xf numFmtId="0" fontId="8" fillId="0" borderId="0" xfId="0" applyNumberFormat="1" applyFont="1" applyFill="1" applyBorder="1" applyProtection="1"/>
    <xf numFmtId="0" fontId="34" fillId="0" borderId="0" xfId="17" applyNumberFormat="1" applyFont="1" applyFill="1" applyBorder="1"/>
    <xf numFmtId="0" fontId="34" fillId="0" borderId="0" xfId="17" applyNumberFormat="1" applyFont="1" applyBorder="1"/>
    <xf numFmtId="164" fontId="8" fillId="12" borderId="15" xfId="1" applyNumberFormat="1" applyFont="1" applyFill="1" applyBorder="1" applyProtection="1"/>
    <xf numFmtId="44" fontId="8" fillId="0" borderId="0" xfId="37" applyFont="1" applyFill="1" applyBorder="1" applyProtection="1"/>
    <xf numFmtId="44" fontId="8" fillId="0" borderId="16" xfId="37" applyFont="1" applyFill="1" applyBorder="1" applyProtection="1"/>
    <xf numFmtId="171" fontId="8" fillId="0" borderId="0" xfId="37" applyNumberFormat="1" applyFont="1" applyFill="1" applyBorder="1" applyProtection="1"/>
    <xf numFmtId="171" fontId="8" fillId="0" borderId="16" xfId="37" applyNumberFormat="1" applyFont="1" applyFill="1" applyBorder="1" applyProtection="1"/>
    <xf numFmtId="0" fontId="34" fillId="0" borderId="0" xfId="17" applyNumberFormat="1" applyFont="1" applyAlignment="1">
      <alignment horizontal="left" vertical="top" wrapText="1"/>
    </xf>
    <xf numFmtId="170" fontId="8" fillId="0" borderId="0" xfId="1" applyNumberFormat="1" applyFont="1"/>
    <xf numFmtId="0" fontId="34" fillId="0" borderId="0" xfId="17" applyNumberFormat="1" applyFont="1" applyAlignment="1">
      <alignment horizontal="left" vertical="top" wrapText="1"/>
    </xf>
    <xf numFmtId="165" fontId="34" fillId="0" borderId="0" xfId="2" applyNumberFormat="1" applyFont="1" applyFill="1" applyBorder="1" applyAlignment="1" applyProtection="1">
      <alignment horizontal="right"/>
    </xf>
    <xf numFmtId="165" fontId="34" fillId="0" borderId="0" xfId="2" applyNumberFormat="1" applyFont="1" applyFill="1" applyBorder="1" applyProtection="1"/>
    <xf numFmtId="167" fontId="11" fillId="0" borderId="7" xfId="39" applyFont="1" applyFill="1" applyBorder="1" applyAlignment="1" applyProtection="1">
      <alignment horizontal="center"/>
    </xf>
    <xf numFmtId="167" fontId="0" fillId="0" borderId="0" xfId="0" applyFill="1"/>
    <xf numFmtId="0" fontId="34" fillId="0" borderId="0" xfId="17" applyNumberFormat="1" applyFont="1" applyAlignment="1">
      <alignment horizontal="left" vertical="top" wrapText="1"/>
    </xf>
    <xf numFmtId="43" fontId="8" fillId="0" borderId="0" xfId="1" applyFont="1" applyFill="1" applyAlignment="1">
      <alignment wrapText="1"/>
    </xf>
    <xf numFmtId="0" fontId="33" fillId="0" borderId="0" xfId="17" applyNumberFormat="1" applyFont="1" applyFill="1" applyAlignment="1" applyProtection="1">
      <alignment wrapText="1"/>
    </xf>
    <xf numFmtId="165" fontId="8" fillId="0" borderId="0" xfId="2" applyNumberFormat="1" applyFont="1" applyFill="1" applyAlignment="1">
      <alignment wrapText="1"/>
    </xf>
    <xf numFmtId="165" fontId="7" fillId="0" borderId="0" xfId="2" applyNumberFormat="1" applyFont="1" applyFill="1" applyBorder="1"/>
    <xf numFmtId="167" fontId="8" fillId="0" borderId="0" xfId="0" applyFont="1" applyAlignment="1">
      <alignment wrapText="1"/>
    </xf>
    <xf numFmtId="0" fontId="34" fillId="0" borderId="0" xfId="17" applyNumberFormat="1" applyFont="1" applyAlignment="1">
      <alignment horizontal="left" vertical="top" wrapText="1"/>
    </xf>
    <xf numFmtId="38" fontId="9" fillId="0" borderId="2" xfId="0" applyNumberFormat="1" applyFont="1" applyBorder="1" applyAlignment="1">
      <alignment horizontal="left" wrapText="1"/>
    </xf>
    <xf numFmtId="167" fontId="11" fillId="0" borderId="3" xfId="0" applyFont="1" applyFill="1" applyBorder="1" applyAlignment="1">
      <alignment wrapText="1"/>
    </xf>
    <xf numFmtId="165" fontId="7" fillId="0" borderId="3" xfId="2" applyNumberFormat="1" applyFont="1" applyFill="1" applyBorder="1"/>
    <xf numFmtId="168" fontId="8" fillId="0" borderId="3" xfId="0" applyNumberFormat="1" applyFont="1" applyFill="1" applyBorder="1"/>
    <xf numFmtId="164" fontId="8" fillId="0" borderId="13" xfId="1" applyNumberFormat="1" applyFont="1" applyFill="1" applyBorder="1" applyAlignment="1"/>
    <xf numFmtId="164" fontId="8" fillId="12" borderId="13" xfId="1" applyNumberFormat="1" applyFont="1" applyFill="1" applyBorder="1" applyAlignment="1"/>
    <xf numFmtId="168" fontId="0" fillId="0" borderId="0" xfId="0" applyNumberFormat="1" applyAlignment="1"/>
    <xf numFmtId="0" fontId="34" fillId="0" borderId="0" xfId="17" applyNumberFormat="1" applyFont="1" applyAlignment="1">
      <alignment horizontal="left" vertical="top" wrapText="1"/>
    </xf>
    <xf numFmtId="0" fontId="34" fillId="0" borderId="0" xfId="17" applyNumberFormat="1" applyFont="1" applyAlignment="1">
      <alignment horizontal="left" vertical="top" wrapText="1"/>
    </xf>
    <xf numFmtId="0" fontId="34" fillId="0" borderId="0" xfId="17" applyNumberFormat="1" applyFont="1" applyAlignment="1">
      <alignment horizontal="left" vertical="top" wrapText="1"/>
    </xf>
    <xf numFmtId="15" fontId="35" fillId="0" borderId="0" xfId="17" quotePrefix="1" applyNumberFormat="1" applyFont="1" applyFill="1"/>
    <xf numFmtId="15" fontId="31" fillId="0" borderId="0" xfId="17" quotePrefix="1" applyNumberFormat="1" applyFont="1" applyFill="1"/>
    <xf numFmtId="0" fontId="36" fillId="0" borderId="0" xfId="17" applyNumberFormat="1" applyFont="1" applyFill="1" applyProtection="1"/>
    <xf numFmtId="15" fontId="33" fillId="0" borderId="0" xfId="17" applyNumberFormat="1" applyFont="1" applyFill="1"/>
    <xf numFmtId="0" fontId="34" fillId="0" borderId="0" xfId="17" applyNumberFormat="1" applyFont="1" applyFill="1" applyAlignment="1">
      <alignment horizontal="left" vertical="top" wrapText="1"/>
    </xf>
    <xf numFmtId="0" fontId="34" fillId="0" borderId="0" xfId="17" applyNumberFormat="1" applyFont="1" applyAlignment="1">
      <alignment horizontal="left" vertical="top" wrapText="1"/>
    </xf>
    <xf numFmtId="167" fontId="8" fillId="0" borderId="0" xfId="0" applyFont="1" applyAlignment="1">
      <alignment wrapText="1"/>
    </xf>
    <xf numFmtId="0" fontId="34" fillId="0" borderId="0" xfId="17" applyNumberFormat="1" applyFont="1" applyAlignment="1">
      <alignment horizontal="left" vertical="top" wrapText="1"/>
    </xf>
    <xf numFmtId="164" fontId="7" fillId="0" borderId="0" xfId="1" applyNumberFormat="1" applyFont="1" applyFill="1" applyBorder="1"/>
    <xf numFmtId="167" fontId="44" fillId="0" borderId="0" xfId="0" applyNumberFormat="1" applyFont="1" applyFill="1" applyAlignment="1">
      <alignment wrapText="1"/>
    </xf>
    <xf numFmtId="164" fontId="46" fillId="0" borderId="0" xfId="1" applyNumberFormat="1" applyFont="1" applyFill="1" applyBorder="1" applyAlignment="1">
      <alignment horizontal="center"/>
    </xf>
    <xf numFmtId="167" fontId="45" fillId="0" borderId="0" xfId="0" applyFont="1" applyFill="1" applyBorder="1" applyAlignment="1">
      <alignment wrapText="1"/>
    </xf>
    <xf numFmtId="164" fontId="45" fillId="0" borderId="0" xfId="1" applyNumberFormat="1" applyFont="1" applyFill="1" applyBorder="1"/>
    <xf numFmtId="164" fontId="28" fillId="0" borderId="0" xfId="1" applyNumberFormat="1" applyFont="1" applyFill="1" applyBorder="1"/>
    <xf numFmtId="167" fontId="46" fillId="0" borderId="0" xfId="0" applyFont="1" applyFill="1" applyBorder="1" applyAlignment="1">
      <alignment wrapText="1"/>
    </xf>
    <xf numFmtId="167" fontId="45" fillId="0" borderId="0" xfId="0" applyFont="1" applyFill="1" applyAlignment="1">
      <alignment wrapText="1"/>
    </xf>
    <xf numFmtId="43" fontId="45" fillId="0" borderId="0" xfId="1" applyFont="1" applyFill="1" applyAlignment="1">
      <alignment wrapText="1"/>
    </xf>
    <xf numFmtId="167" fontId="28" fillId="0" borderId="0" xfId="0" applyFont="1" applyFill="1" applyAlignment="1">
      <alignment wrapText="1"/>
    </xf>
    <xf numFmtId="38" fontId="45" fillId="0" borderId="0" xfId="0" applyNumberFormat="1" applyFont="1" applyFill="1" applyBorder="1" applyAlignment="1">
      <alignment horizontal="left" wrapText="1"/>
    </xf>
    <xf numFmtId="167" fontId="28" fillId="0" borderId="0" xfId="0" applyFont="1" applyFill="1" applyAlignment="1">
      <alignment horizontal="center" wrapText="1"/>
    </xf>
    <xf numFmtId="167" fontId="8" fillId="0" borderId="0" xfId="39" applyFont="1" applyFill="1" applyBorder="1" applyProtection="1"/>
    <xf numFmtId="164" fontId="7" fillId="0" borderId="0" xfId="0" applyNumberFormat="1" applyFont="1" applyFill="1" applyBorder="1"/>
    <xf numFmtId="164" fontId="8" fillId="0" borderId="0" xfId="39" applyNumberFormat="1" applyFont="1" applyFill="1" applyBorder="1" applyProtection="1"/>
    <xf numFmtId="43" fontId="7" fillId="0" borderId="0" xfId="1" applyFont="1" applyFill="1" applyBorder="1"/>
    <xf numFmtId="167" fontId="7" fillId="0" borderId="0" xfId="0" applyFont="1" applyFill="1" applyAlignment="1">
      <alignment horizontal="center" wrapText="1"/>
    </xf>
    <xf numFmtId="167" fontId="11" fillId="0" borderId="0" xfId="39" applyFont="1" applyFill="1" applyBorder="1" applyAlignment="1" applyProtection="1">
      <alignment horizontal="center"/>
    </xf>
    <xf numFmtId="164" fontId="7" fillId="0" borderId="0" xfId="1" applyNumberFormat="1" applyFont="1" applyFill="1" applyBorder="1" applyProtection="1">
      <protection locked="0"/>
    </xf>
    <xf numFmtId="164" fontId="8" fillId="0" borderId="0" xfId="1" applyNumberFormat="1" applyFont="1" applyFill="1" applyBorder="1" applyAlignment="1"/>
    <xf numFmtId="164" fontId="8" fillId="0" borderId="1" xfId="1" applyNumberFormat="1" applyFont="1" applyBorder="1"/>
    <xf numFmtId="164" fontId="7" fillId="0" borderId="0" xfId="1" applyNumberFormat="1" applyFont="1"/>
    <xf numFmtId="165" fontId="8" fillId="0" borderId="0" xfId="2" applyNumberFormat="1" applyFont="1" applyFill="1" applyAlignment="1" applyProtection="1">
      <alignment horizontal="right"/>
    </xf>
    <xf numFmtId="165" fontId="34" fillId="0" borderId="0" xfId="2" applyNumberFormat="1" applyFont="1" applyFill="1" applyAlignment="1" applyProtection="1">
      <alignment horizontal="right"/>
    </xf>
    <xf numFmtId="164" fontId="8" fillId="0" borderId="0" xfId="1" applyNumberFormat="1" applyFont="1" applyFill="1"/>
    <xf numFmtId="0" fontId="34" fillId="0" borderId="0" xfId="17" applyNumberFormat="1" applyFont="1" applyAlignment="1">
      <alignment horizontal="left" vertical="top" wrapText="1"/>
    </xf>
    <xf numFmtId="167" fontId="8" fillId="0" borderId="0" xfId="0" applyFont="1" applyAlignment="1">
      <alignment wrapText="1"/>
    </xf>
    <xf numFmtId="164" fontId="7" fillId="12" borderId="11" xfId="1" applyNumberFormat="1" applyFont="1" applyFill="1" applyBorder="1"/>
    <xf numFmtId="167" fontId="8" fillId="12" borderId="3" xfId="0" applyFont="1" applyFill="1" applyBorder="1" applyAlignment="1">
      <alignment wrapText="1"/>
    </xf>
    <xf numFmtId="164" fontId="7" fillId="12" borderId="4" xfId="1" applyNumberFormat="1" applyFont="1" applyFill="1" applyBorder="1"/>
    <xf numFmtId="164" fontId="7" fillId="12" borderId="11" xfId="0" applyNumberFormat="1" applyFont="1" applyFill="1" applyBorder="1"/>
    <xf numFmtId="164" fontId="7" fillId="12" borderId="3" xfId="1" applyNumberFormat="1" applyFont="1" applyFill="1" applyBorder="1"/>
    <xf numFmtId="0" fontId="34" fillId="0" borderId="0" xfId="17" applyNumberFormat="1" applyFont="1" applyAlignment="1">
      <alignment horizontal="left" vertical="top" wrapText="1"/>
    </xf>
    <xf numFmtId="164" fontId="7" fillId="0" borderId="0" xfId="1" applyNumberFormat="1" applyFont="1" applyFill="1"/>
    <xf numFmtId="8" fontId="8" fillId="0" borderId="0" xfId="37" applyNumberFormat="1" applyFont="1" applyFill="1" applyBorder="1" applyProtection="1"/>
    <xf numFmtId="0" fontId="34" fillId="0" borderId="0" xfId="17" applyNumberFormat="1" applyFont="1" applyAlignment="1">
      <alignment horizontal="left" vertical="top" wrapText="1"/>
    </xf>
    <xf numFmtId="167" fontId="8" fillId="0" borderId="0" xfId="0" applyFont="1" applyAlignment="1">
      <alignment wrapText="1"/>
    </xf>
    <xf numFmtId="165" fontId="7" fillId="12" borderId="3" xfId="2" applyNumberFormat="1" applyFont="1" applyFill="1" applyBorder="1"/>
    <xf numFmtId="168" fontId="8" fillId="12" borderId="3" xfId="0" applyNumberFormat="1" applyFont="1" applyFill="1" applyBorder="1"/>
    <xf numFmtId="0" fontId="33" fillId="0" borderId="0" xfId="46" applyNumberFormat="1" applyFont="1"/>
    <xf numFmtId="0" fontId="33" fillId="0" borderId="0" xfId="46" applyNumberFormat="1" applyFont="1" applyFill="1"/>
    <xf numFmtId="167" fontId="14" fillId="0" borderId="0" xfId="16"/>
    <xf numFmtId="167" fontId="14" fillId="0" borderId="0" xfId="16" applyBorder="1"/>
    <xf numFmtId="167" fontId="13" fillId="0" borderId="0" xfId="16" applyNumberFormat="1" applyFont="1" applyFill="1" applyAlignment="1">
      <alignment wrapText="1"/>
    </xf>
    <xf numFmtId="167" fontId="7" fillId="0" borderId="0" xfId="16" applyNumberFormat="1" applyFont="1" applyFill="1" applyAlignment="1">
      <alignment horizontal="center" wrapText="1"/>
    </xf>
    <xf numFmtId="168" fontId="14" fillId="0" borderId="0" xfId="16" applyNumberFormat="1" applyBorder="1"/>
    <xf numFmtId="168" fontId="14" fillId="0" borderId="0" xfId="16" applyNumberFormat="1"/>
    <xf numFmtId="167" fontId="13" fillId="0" borderId="0" xfId="16" applyNumberFormat="1" applyFont="1" applyFill="1" applyBorder="1" applyAlignment="1">
      <alignment wrapText="1"/>
    </xf>
    <xf numFmtId="164" fontId="0" fillId="12" borderId="2" xfId="1" applyNumberFormat="1" applyFont="1" applyFill="1" applyBorder="1"/>
    <xf numFmtId="164" fontId="0" fillId="0" borderId="2" xfId="1" applyNumberFormat="1" applyFont="1" applyFill="1" applyBorder="1"/>
    <xf numFmtId="164" fontId="0" fillId="0" borderId="0" xfId="1" applyNumberFormat="1" applyFont="1" applyFill="1" applyBorder="1"/>
    <xf numFmtId="41" fontId="14" fillId="12" borderId="2" xfId="16" applyNumberFormat="1" applyFill="1" applyBorder="1"/>
    <xf numFmtId="164" fontId="0" fillId="0" borderId="2" xfId="1" applyNumberFormat="1" applyFont="1" applyBorder="1"/>
    <xf numFmtId="41" fontId="14" fillId="0" borderId="2" xfId="16" applyNumberFormat="1" applyBorder="1"/>
    <xf numFmtId="41" fontId="14" fillId="0" borderId="0" xfId="16" applyNumberFormat="1" applyBorder="1"/>
    <xf numFmtId="164" fontId="0" fillId="12" borderId="3" xfId="1" applyNumberFormat="1" applyFont="1" applyFill="1" applyBorder="1"/>
    <xf numFmtId="164" fontId="0" fillId="0" borderId="3" xfId="1" applyNumberFormat="1" applyFont="1" applyFill="1" applyBorder="1"/>
    <xf numFmtId="41" fontId="14" fillId="12" borderId="3" xfId="16" applyNumberFormat="1" applyFill="1" applyBorder="1"/>
    <xf numFmtId="164" fontId="0" fillId="0" borderId="3" xfId="1" applyNumberFormat="1" applyFont="1" applyBorder="1"/>
    <xf numFmtId="167" fontId="14" fillId="0" borderId="3" xfId="16" applyBorder="1"/>
    <xf numFmtId="41" fontId="14" fillId="0" borderId="3" xfId="16" applyNumberFormat="1" applyBorder="1"/>
    <xf numFmtId="41" fontId="14" fillId="12" borderId="4" xfId="16" applyNumberFormat="1" applyFill="1" applyBorder="1"/>
    <xf numFmtId="41" fontId="40" fillId="0" borderId="0" xfId="16" applyNumberFormat="1" applyFont="1" applyFill="1" applyBorder="1"/>
    <xf numFmtId="41" fontId="40" fillId="0" borderId="0" xfId="16" applyNumberFormat="1" applyFont="1" applyBorder="1"/>
    <xf numFmtId="167" fontId="14" fillId="0" borderId="0" xfId="16" applyFill="1"/>
    <xf numFmtId="41" fontId="14" fillId="0" borderId="0" xfId="16" applyNumberFormat="1"/>
    <xf numFmtId="15" fontId="33" fillId="0" borderId="0" xfId="46" applyNumberFormat="1" applyFont="1"/>
    <xf numFmtId="15" fontId="33" fillId="0" borderId="0" xfId="46" applyNumberFormat="1" applyFont="1" applyFill="1"/>
    <xf numFmtId="167" fontId="8" fillId="0" borderId="0" xfId="0" applyFont="1" applyAlignment="1">
      <alignment wrapText="1"/>
    </xf>
    <xf numFmtId="0" fontId="34" fillId="0" borderId="0" xfId="17" applyNumberFormat="1" applyFont="1" applyAlignment="1">
      <alignment horizontal="left" vertical="top" wrapText="1"/>
    </xf>
    <xf numFmtId="164" fontId="8" fillId="12" borderId="15" xfId="1" applyNumberFormat="1" applyFont="1" applyFill="1" applyBorder="1"/>
    <xf numFmtId="38" fontId="9" fillId="0" borderId="2" xfId="0" applyNumberFormat="1" applyFont="1" applyFill="1" applyBorder="1" applyAlignment="1">
      <alignment horizontal="left" wrapText="1"/>
    </xf>
    <xf numFmtId="43" fontId="7" fillId="12" borderId="5" xfId="1" applyFont="1" applyFill="1" applyBorder="1"/>
    <xf numFmtId="165" fontId="14" fillId="0" borderId="0" xfId="2" applyNumberFormat="1"/>
    <xf numFmtId="167" fontId="8" fillId="0" borderId="0" xfId="0" applyFont="1" applyAlignment="1">
      <alignment wrapText="1"/>
    </xf>
    <xf numFmtId="0" fontId="34" fillId="0" borderId="0" xfId="17" applyNumberFormat="1" applyFont="1" applyAlignment="1">
      <alignment horizontal="left" vertical="top" wrapText="1"/>
    </xf>
    <xf numFmtId="167" fontId="8" fillId="0" borderId="0" xfId="0" applyFont="1" applyAlignment="1">
      <alignment wrapText="1"/>
    </xf>
    <xf numFmtId="0" fontId="34" fillId="0" borderId="0" xfId="17" applyNumberFormat="1" applyFont="1" applyAlignment="1">
      <alignment horizontal="left" vertical="top" wrapText="1"/>
    </xf>
    <xf numFmtId="43" fontId="34" fillId="0" borderId="0" xfId="5" applyFont="1" applyBorder="1"/>
    <xf numFmtId="0" fontId="34" fillId="0" borderId="0" xfId="17" applyNumberFormat="1" applyFont="1" applyAlignment="1">
      <alignment horizontal="left" vertical="top" wrapText="1"/>
    </xf>
    <xf numFmtId="167" fontId="8" fillId="0" borderId="0" xfId="0" applyFont="1" applyAlignment="1">
      <alignment wrapText="1"/>
    </xf>
    <xf numFmtId="43" fontId="34" fillId="0" borderId="0" xfId="5" applyFont="1" applyFill="1" applyBorder="1"/>
    <xf numFmtId="167" fontId="8" fillId="0" borderId="0" xfId="0" applyFont="1" applyAlignment="1">
      <alignment wrapText="1"/>
    </xf>
    <xf numFmtId="0" fontId="34" fillId="0" borderId="0" xfId="17" applyNumberFormat="1" applyFont="1" applyAlignment="1">
      <alignment horizontal="left" vertical="top" wrapText="1"/>
    </xf>
    <xf numFmtId="167" fontId="8" fillId="0" borderId="0" xfId="0" applyFont="1" applyAlignment="1">
      <alignment wrapText="1"/>
    </xf>
    <xf numFmtId="0" fontId="34" fillId="0" borderId="0" xfId="17" applyNumberFormat="1" applyFont="1" applyAlignment="1">
      <alignment horizontal="left" vertical="top" wrapText="1"/>
    </xf>
    <xf numFmtId="164" fontId="7" fillId="0" borderId="11" xfId="1" applyNumberFormat="1" applyFont="1" applyFill="1" applyBorder="1" applyProtection="1"/>
    <xf numFmtId="167" fontId="8" fillId="0" borderId="0" xfId="0" applyFont="1" applyAlignment="1">
      <alignment wrapText="1"/>
    </xf>
    <xf numFmtId="0" fontId="34" fillId="0" borderId="0" xfId="17" applyNumberFormat="1" applyFont="1" applyAlignment="1">
      <alignment horizontal="left" vertical="top" wrapText="1"/>
    </xf>
    <xf numFmtId="0" fontId="7" fillId="0" borderId="0" xfId="17" applyNumberFormat="1" applyFont="1" applyFill="1" applyAlignment="1" applyProtection="1">
      <alignment horizontal="center"/>
    </xf>
    <xf numFmtId="164" fontId="0" fillId="0" borderId="4" xfId="1" applyNumberFormat="1" applyFont="1" applyFill="1" applyBorder="1"/>
    <xf numFmtId="164" fontId="0" fillId="0" borderId="5" xfId="1" applyNumberFormat="1" applyFont="1" applyFill="1" applyBorder="1"/>
    <xf numFmtId="164" fontId="0" fillId="12" borderId="5" xfId="1" applyNumberFormat="1" applyFont="1" applyFill="1" applyBorder="1"/>
    <xf numFmtId="41" fontId="14" fillId="12" borderId="5" xfId="16" applyNumberFormat="1" applyFill="1" applyBorder="1"/>
    <xf numFmtId="164" fontId="0" fillId="0" borderId="5" xfId="1" applyNumberFormat="1" applyFont="1" applyBorder="1"/>
    <xf numFmtId="164" fontId="14" fillId="0" borderId="3" xfId="1" applyNumberFormat="1" applyBorder="1"/>
    <xf numFmtId="41" fontId="40" fillId="12" borderId="15" xfId="16" applyNumberFormat="1" applyFont="1" applyFill="1" applyBorder="1"/>
    <xf numFmtId="41" fontId="40" fillId="0" borderId="15" xfId="16" applyNumberFormat="1" applyFont="1" applyFill="1" applyBorder="1"/>
    <xf numFmtId="165" fontId="14" fillId="0" borderId="19" xfId="2" applyNumberFormat="1" applyBorder="1"/>
    <xf numFmtId="41" fontId="40" fillId="0" borderId="3" xfId="16" applyNumberFormat="1" applyFont="1" applyFill="1" applyBorder="1"/>
    <xf numFmtId="41" fontId="40" fillId="12" borderId="3" xfId="16" applyNumberFormat="1" applyFont="1" applyFill="1" applyBorder="1"/>
    <xf numFmtId="164" fontId="14" fillId="12" borderId="3" xfId="1" applyNumberFormat="1" applyFill="1" applyBorder="1"/>
    <xf numFmtId="165" fontId="14" fillId="12" borderId="19" xfId="2" applyNumberFormat="1" applyFill="1" applyBorder="1"/>
    <xf numFmtId="41" fontId="40" fillId="0" borderId="15" xfId="16" applyNumberFormat="1" applyFont="1" applyBorder="1"/>
    <xf numFmtId="0" fontId="41" fillId="14" borderId="0" xfId="17" applyNumberFormat="1" applyFont="1" applyFill="1"/>
    <xf numFmtId="164" fontId="14" fillId="0" borderId="3" xfId="1" applyNumberFormat="1" applyFill="1" applyBorder="1"/>
    <xf numFmtId="165" fontId="14" fillId="0" borderId="19" xfId="2" applyNumberFormat="1" applyFill="1" applyBorder="1"/>
    <xf numFmtId="167" fontId="14" fillId="0" borderId="0" xfId="0" applyFont="1" applyFill="1"/>
    <xf numFmtId="165" fontId="14" fillId="0" borderId="3" xfId="2" applyNumberFormat="1" applyFill="1" applyBorder="1"/>
    <xf numFmtId="165" fontId="14" fillId="0" borderId="3" xfId="2" applyNumberFormat="1" applyBorder="1"/>
    <xf numFmtId="165" fontId="14" fillId="12" borderId="3" xfId="2" applyNumberFormat="1" applyFill="1" applyBorder="1"/>
    <xf numFmtId="165" fontId="14" fillId="0" borderId="0" xfId="2" applyNumberFormat="1" applyBorder="1"/>
    <xf numFmtId="167" fontId="8" fillId="0" borderId="0" xfId="0" applyFont="1" applyAlignment="1">
      <alignment wrapText="1"/>
    </xf>
    <xf numFmtId="0" fontId="34" fillId="0" borderId="0" xfId="17" applyNumberFormat="1" applyFont="1" applyAlignment="1">
      <alignment horizontal="left" vertical="top" wrapText="1"/>
    </xf>
    <xf numFmtId="0" fontId="2" fillId="0" borderId="0" xfId="17" applyNumberFormat="1" applyFont="1" applyAlignment="1">
      <alignment wrapText="1"/>
    </xf>
    <xf numFmtId="0" fontId="2" fillId="0" borderId="0" xfId="17" applyNumberFormat="1" applyFont="1" applyAlignment="1"/>
    <xf numFmtId="164" fontId="14" fillId="12" borderId="18" xfId="1" applyNumberFormat="1" applyFill="1" applyBorder="1"/>
    <xf numFmtId="165" fontId="14" fillId="12" borderId="18" xfId="2" applyNumberFormat="1" applyFill="1" applyBorder="1"/>
    <xf numFmtId="164" fontId="0" fillId="12" borderId="4" xfId="1" applyNumberFormat="1" applyFont="1" applyFill="1" applyBorder="1"/>
    <xf numFmtId="167" fontId="43" fillId="10" borderId="0" xfId="0" applyFont="1" applyFill="1" applyAlignment="1">
      <alignment horizontal="center" wrapText="1"/>
    </xf>
    <xf numFmtId="167" fontId="7" fillId="11" borderId="0" xfId="0" applyFont="1" applyFill="1" applyAlignment="1">
      <alignment horizontal="center" wrapText="1"/>
    </xf>
    <xf numFmtId="167" fontId="28" fillId="10" borderId="0" xfId="0" applyFont="1" applyFill="1" applyAlignment="1">
      <alignment horizontal="center" wrapText="1"/>
    </xf>
    <xf numFmtId="168" fontId="28" fillId="10" borderId="0" xfId="0" applyNumberFormat="1" applyFont="1" applyFill="1" applyAlignment="1">
      <alignment horizontal="center"/>
    </xf>
    <xf numFmtId="0" fontId="34" fillId="0" borderId="0" xfId="17" applyNumberFormat="1" applyFont="1" applyAlignment="1" applyProtection="1">
      <alignment horizontal="left" vertical="top" wrapText="1"/>
    </xf>
    <xf numFmtId="0" fontId="34" fillId="0" borderId="0" xfId="17" applyNumberFormat="1" applyFont="1" applyAlignment="1">
      <alignment wrapText="1"/>
    </xf>
    <xf numFmtId="164" fontId="7" fillId="11" borderId="0" xfId="5" applyNumberFormat="1" applyFont="1" applyFill="1" applyBorder="1" applyAlignment="1">
      <alignment horizontal="center" wrapText="1"/>
    </xf>
    <xf numFmtId="0" fontId="7" fillId="13" borderId="0" xfId="17" applyNumberFormat="1" applyFont="1" applyFill="1" applyAlignment="1" applyProtection="1">
      <alignment horizontal="center"/>
    </xf>
    <xf numFmtId="0" fontId="34" fillId="0" borderId="0" xfId="0" applyNumberFormat="1" applyFont="1" applyAlignment="1">
      <alignment wrapText="1"/>
    </xf>
    <xf numFmtId="167" fontId="8" fillId="0" borderId="0" xfId="0" applyFont="1" applyAlignment="1">
      <alignment wrapText="1"/>
    </xf>
    <xf numFmtId="0" fontId="8" fillId="0" borderId="0" xfId="17" applyNumberFormat="1" applyFont="1" applyFill="1" applyAlignment="1" applyProtection="1">
      <alignment horizontal="left" vertical="top" wrapText="1"/>
    </xf>
    <xf numFmtId="0" fontId="8" fillId="0" borderId="0" xfId="17" applyNumberFormat="1" applyFont="1" applyAlignment="1" applyProtection="1">
      <alignment horizontal="left" vertical="top" wrapText="1"/>
    </xf>
    <xf numFmtId="0" fontId="34" fillId="0" borderId="0" xfId="17" applyNumberFormat="1" applyFont="1" applyAlignment="1">
      <alignment horizontal="left" vertical="top" wrapText="1"/>
    </xf>
    <xf numFmtId="167" fontId="14" fillId="0" borderId="0" xfId="16" applyFont="1" applyAlignment="1">
      <alignment horizontal="left" wrapText="1"/>
    </xf>
    <xf numFmtId="167" fontId="28" fillId="10" borderId="0" xfId="16" applyNumberFormat="1" applyFont="1" applyFill="1" applyAlignment="1">
      <alignment horizontal="center"/>
    </xf>
    <xf numFmtId="167" fontId="7" fillId="11" borderId="0" xfId="16" applyNumberFormat="1" applyFont="1" applyFill="1" applyAlignment="1">
      <alignment horizontal="center" wrapText="1"/>
    </xf>
    <xf numFmtId="168" fontId="28" fillId="10" borderId="0" xfId="16" applyNumberFormat="1" applyFont="1" applyFill="1" applyAlignment="1">
      <alignment horizontal="center"/>
    </xf>
    <xf numFmtId="167" fontId="7" fillId="11" borderId="0" xfId="16" applyFont="1" applyFill="1" applyAlignment="1">
      <alignment horizontal="center" wrapText="1"/>
    </xf>
    <xf numFmtId="168" fontId="8" fillId="0" borderId="0" xfId="0" applyNumberFormat="1" applyFont="1" applyFill="1"/>
    <xf numFmtId="167" fontId="8" fillId="0" borderId="0" xfId="16" applyFont="1"/>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012 PS Perform"/>
      <sheetName val="Title Page"/>
      <sheetName val="MR - Index"/>
      <sheetName val="AG - Index"/>
      <sheetName val="MR001 to MR007"/>
      <sheetName val="MR008 P&amp;L Overview"/>
      <sheetName val="MR010 License"/>
      <sheetName val="MR011 PS Revenue"/>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Valid Labels"/>
      <sheetName val="Format"/>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AJ71"/>
  <sheetViews>
    <sheetView tabSelected="1" topLeftCell="B1" zoomScaleNormal="100" workbookViewId="0">
      <pane xSplit="1" topLeftCell="C1" activePane="topRight" state="frozen"/>
      <selection activeCell="F54" sqref="F54"/>
      <selection pane="topRight" activeCell="D1" sqref="D1"/>
    </sheetView>
  </sheetViews>
  <sheetFormatPr defaultColWidth="9.33203125" defaultRowHeight="12"/>
  <cols>
    <col min="1" max="1" width="3.44140625" style="1" customWidth="1"/>
    <col min="2" max="2" width="48.6640625" style="99" bestFit="1" customWidth="1"/>
    <col min="3" max="3" width="0.6640625" style="293" customWidth="1"/>
    <col min="4" max="4" width="15" style="331" customWidth="1"/>
    <col min="5" max="5" width="15" style="306" customWidth="1"/>
    <col min="6" max="6" width="15" style="303" customWidth="1"/>
    <col min="7" max="7" width="1.33203125" style="303" customWidth="1"/>
    <col min="8" max="8" width="15" style="301" customWidth="1"/>
    <col min="9" max="9" width="15" style="299" customWidth="1"/>
    <col min="10" max="11" width="15" style="295" customWidth="1"/>
    <col min="12" max="12" width="1.33203125" style="295" customWidth="1"/>
    <col min="13" max="13" width="15" style="245" customWidth="1"/>
    <col min="14" max="14" width="15" style="287" customWidth="1"/>
    <col min="15" max="15" width="15" style="255" customWidth="1"/>
    <col min="16" max="16" width="15" style="199" customWidth="1"/>
    <col min="17" max="17" width="1" style="226" customWidth="1"/>
    <col min="18" max="21" width="15" style="217" customWidth="1"/>
    <col min="22" max="22" width="1.33203125" style="199" customWidth="1"/>
    <col min="23" max="23" width="14.6640625" style="166" customWidth="1"/>
    <col min="24" max="26" width="15" style="166" customWidth="1"/>
    <col min="27" max="27" width="2.33203125" style="166" customWidth="1"/>
    <col min="28" max="30" width="15" style="166" customWidth="1"/>
    <col min="31" max="31" width="15" style="163" customWidth="1"/>
    <col min="32" max="32" width="2.33203125" style="100" customWidth="1"/>
    <col min="33" max="33" width="2.33203125" style="157" customWidth="1"/>
    <col min="34" max="34" width="2.33203125" style="124" customWidth="1"/>
    <col min="35" max="35" width="2.33203125" style="100" customWidth="1"/>
    <col min="36" max="36" width="1.44140625" style="2" customWidth="1"/>
    <col min="37" max="16384" width="9.33203125" style="2"/>
  </cols>
  <sheetData>
    <row r="1" spans="1:36">
      <c r="B1" s="7" t="s">
        <v>0</v>
      </c>
      <c r="C1" s="7"/>
      <c r="G1" s="7"/>
      <c r="L1" s="7"/>
      <c r="Q1" s="228"/>
      <c r="R1" s="7"/>
      <c r="S1" s="7"/>
      <c r="T1" s="7"/>
      <c r="U1" s="7"/>
      <c r="V1" s="7"/>
      <c r="W1" s="7"/>
      <c r="X1" s="7"/>
      <c r="Y1" s="7"/>
      <c r="Z1" s="7"/>
      <c r="AA1" s="7"/>
      <c r="AB1" s="7"/>
      <c r="AC1" s="7"/>
      <c r="AD1" s="7"/>
      <c r="AE1" s="7"/>
    </row>
    <row r="2" spans="1:36" ht="17.850000000000001" customHeight="1">
      <c r="B2" s="7" t="s">
        <v>200</v>
      </c>
      <c r="C2" s="7"/>
      <c r="D2" s="7"/>
      <c r="E2" s="7"/>
      <c r="F2" s="7"/>
      <c r="G2" s="7"/>
      <c r="H2" s="7"/>
      <c r="I2" s="7"/>
      <c r="J2" s="7"/>
      <c r="K2" s="7"/>
      <c r="L2" s="7"/>
      <c r="M2" s="7"/>
      <c r="N2" s="7"/>
      <c r="O2" s="7"/>
      <c r="P2" s="7"/>
      <c r="Q2" s="228"/>
      <c r="R2" s="7"/>
      <c r="S2" s="7"/>
      <c r="T2" s="7"/>
      <c r="U2" s="7"/>
      <c r="V2" s="7"/>
      <c r="W2" s="7"/>
      <c r="X2" s="7"/>
      <c r="Y2" s="7"/>
      <c r="Z2" s="7" t="s">
        <v>105</v>
      </c>
      <c r="AA2" s="7"/>
      <c r="AB2" s="7" t="s">
        <v>105</v>
      </c>
      <c r="AC2" s="7" t="s">
        <v>105</v>
      </c>
      <c r="AD2" s="7" t="s">
        <v>105</v>
      </c>
      <c r="AE2" s="7"/>
    </row>
    <row r="3" spans="1:36" s="3" customFormat="1">
      <c r="A3" s="1"/>
      <c r="B3" s="49" t="s">
        <v>237</v>
      </c>
      <c r="C3" s="49"/>
      <c r="D3" s="49"/>
      <c r="E3" s="49"/>
      <c r="F3" s="49"/>
      <c r="G3" s="49"/>
      <c r="H3" s="49"/>
      <c r="I3" s="49"/>
      <c r="J3" s="49"/>
      <c r="K3" s="49"/>
      <c r="L3" s="49"/>
      <c r="M3" s="49"/>
      <c r="N3" s="49"/>
      <c r="O3" s="49"/>
      <c r="P3" s="49"/>
      <c r="Q3" s="220"/>
      <c r="R3" s="49"/>
      <c r="S3" s="49"/>
      <c r="T3" s="49"/>
      <c r="U3" s="49"/>
      <c r="V3" s="49"/>
      <c r="W3" s="49"/>
      <c r="X3" s="49"/>
      <c r="Y3" s="49"/>
      <c r="Z3" s="49"/>
      <c r="AA3" s="49"/>
      <c r="AB3" s="49"/>
      <c r="AC3" s="49"/>
      <c r="AD3" s="49"/>
      <c r="AE3" s="49"/>
      <c r="AF3" s="13"/>
      <c r="AG3" s="13"/>
      <c r="AH3" s="13"/>
      <c r="AI3" s="13"/>
    </row>
    <row r="5" spans="1:36">
      <c r="B5" s="6"/>
      <c r="C5" s="6"/>
      <c r="D5" s="6"/>
      <c r="E5" s="6"/>
      <c r="F5" s="6"/>
      <c r="G5" s="6"/>
      <c r="H5" s="6"/>
      <c r="I5" s="6"/>
      <c r="J5" s="6"/>
      <c r="K5" s="6"/>
      <c r="L5" s="6"/>
      <c r="M5" s="6"/>
      <c r="N5" s="6"/>
      <c r="O5" s="6"/>
      <c r="P5" s="6"/>
      <c r="Q5" s="229"/>
      <c r="R5" s="6"/>
      <c r="S5" s="6"/>
      <c r="T5" s="6"/>
      <c r="U5" s="6"/>
      <c r="V5" s="6"/>
      <c r="W5" s="6"/>
      <c r="X5" s="6"/>
      <c r="Y5" s="6"/>
      <c r="Z5" s="6"/>
      <c r="AA5" s="6"/>
      <c r="AB5" s="6"/>
      <c r="AC5" s="6"/>
      <c r="AD5" s="6"/>
      <c r="AE5" s="6"/>
      <c r="AF5" s="15"/>
      <c r="AG5" s="15"/>
      <c r="AH5" s="15"/>
      <c r="AI5" s="15"/>
      <c r="AJ5" s="5"/>
    </row>
    <row r="6" spans="1:36" ht="12" customHeight="1">
      <c r="B6" s="12" t="s">
        <v>75</v>
      </c>
      <c r="C6" s="14"/>
      <c r="D6" s="338" t="s">
        <v>198</v>
      </c>
      <c r="E6" s="338"/>
      <c r="F6" s="338"/>
      <c r="G6" s="14"/>
      <c r="H6" s="339" t="s">
        <v>180</v>
      </c>
      <c r="I6" s="339"/>
      <c r="J6" s="339"/>
      <c r="K6" s="339"/>
      <c r="L6" s="14"/>
      <c r="M6" s="340" t="s">
        <v>162</v>
      </c>
      <c r="N6" s="340"/>
      <c r="O6" s="340"/>
      <c r="P6" s="340"/>
      <c r="Q6" s="230"/>
      <c r="R6" s="339" t="s">
        <v>145</v>
      </c>
      <c r="S6" s="339"/>
      <c r="T6" s="339"/>
      <c r="U6" s="339"/>
      <c r="V6" s="14"/>
      <c r="W6" s="338" t="s">
        <v>122</v>
      </c>
      <c r="X6" s="338"/>
      <c r="Y6" s="338"/>
      <c r="Z6" s="338"/>
      <c r="AA6" s="14"/>
      <c r="AB6" s="339" t="s">
        <v>100</v>
      </c>
      <c r="AC6" s="339"/>
      <c r="AD6" s="339"/>
      <c r="AE6" s="339"/>
      <c r="AF6" s="14"/>
      <c r="AG6" s="14"/>
      <c r="AH6" s="14"/>
      <c r="AI6" s="14"/>
    </row>
    <row r="7" spans="1:36" ht="13.5" customHeight="1" thickBot="1">
      <c r="D7" s="74" t="s">
        <v>263</v>
      </c>
      <c r="E7" s="74" t="s">
        <v>222</v>
      </c>
      <c r="F7" s="74" t="s">
        <v>199</v>
      </c>
      <c r="H7" s="74" t="s">
        <v>195</v>
      </c>
      <c r="I7" s="74" t="s">
        <v>191</v>
      </c>
      <c r="J7" s="74" t="s">
        <v>185</v>
      </c>
      <c r="K7" s="74" t="s">
        <v>181</v>
      </c>
      <c r="M7" s="74" t="s">
        <v>177</v>
      </c>
      <c r="N7" s="74" t="s">
        <v>174</v>
      </c>
      <c r="O7" s="74" t="s">
        <v>172</v>
      </c>
      <c r="P7" s="74" t="s">
        <v>163</v>
      </c>
      <c r="Q7" s="221"/>
      <c r="R7" s="74" t="s">
        <v>159</v>
      </c>
      <c r="S7" s="74" t="s">
        <v>156</v>
      </c>
      <c r="T7" s="74" t="s">
        <v>154</v>
      </c>
      <c r="U7" s="74" t="s">
        <v>146</v>
      </c>
      <c r="W7" s="74" t="s">
        <v>136</v>
      </c>
      <c r="X7" s="74" t="s">
        <v>133</v>
      </c>
      <c r="Y7" s="74" t="s">
        <v>128</v>
      </c>
      <c r="Z7" s="74" t="s">
        <v>123</v>
      </c>
      <c r="AB7" s="74" t="s">
        <v>111</v>
      </c>
      <c r="AC7" s="74" t="s">
        <v>109</v>
      </c>
      <c r="AD7" s="74" t="s">
        <v>106</v>
      </c>
      <c r="AE7" s="74" t="s">
        <v>101</v>
      </c>
    </row>
    <row r="8" spans="1:36">
      <c r="B8" s="6"/>
      <c r="C8" s="6"/>
      <c r="D8" s="290"/>
      <c r="E8" s="290"/>
      <c r="F8" s="201"/>
      <c r="G8" s="6"/>
      <c r="H8" s="290"/>
      <c r="I8" s="201"/>
      <c r="J8" s="201"/>
      <c r="K8" s="201"/>
      <c r="L8" s="6"/>
      <c r="M8" s="290"/>
      <c r="N8" s="201"/>
      <c r="O8" s="201"/>
      <c r="P8" s="201"/>
      <c r="Q8" s="229"/>
      <c r="R8" s="201"/>
      <c r="S8" s="201"/>
      <c r="T8" s="201"/>
      <c r="U8" s="201"/>
      <c r="V8" s="6"/>
      <c r="W8" s="75"/>
      <c r="X8" s="75"/>
      <c r="Y8" s="75"/>
      <c r="Z8" s="75"/>
      <c r="AA8" s="6"/>
      <c r="AB8" s="75"/>
      <c r="AC8" s="75"/>
      <c r="AD8" s="75"/>
      <c r="AE8" s="75"/>
      <c r="AF8" s="15"/>
      <c r="AG8" s="15"/>
      <c r="AH8" s="15"/>
      <c r="AI8" s="15"/>
    </row>
    <row r="9" spans="1:36">
      <c r="B9" s="100"/>
      <c r="C9" s="165"/>
      <c r="D9" s="161"/>
      <c r="E9" s="161"/>
      <c r="F9" s="161"/>
      <c r="G9" s="165"/>
      <c r="H9" s="161"/>
      <c r="I9" s="161"/>
      <c r="J9" s="161"/>
      <c r="K9" s="161"/>
      <c r="L9" s="165"/>
      <c r="M9" s="161"/>
      <c r="N9" s="161"/>
      <c r="O9" s="161"/>
      <c r="P9" s="161"/>
      <c r="Q9" s="222"/>
      <c r="R9" s="161"/>
      <c r="S9" s="161"/>
      <c r="T9" s="161"/>
      <c r="U9" s="161"/>
      <c r="V9" s="165"/>
      <c r="W9" s="22"/>
      <c r="X9" s="22"/>
      <c r="Y9" s="22"/>
      <c r="Z9" s="22"/>
      <c r="AA9" s="165"/>
      <c r="AB9" s="22"/>
      <c r="AC9" s="22"/>
      <c r="AD9" s="22"/>
      <c r="AE9" s="22"/>
      <c r="AF9" s="69"/>
      <c r="AG9" s="69"/>
      <c r="AH9" s="69"/>
      <c r="AI9" s="69"/>
    </row>
    <row r="10" spans="1:36">
      <c r="B10" s="100" t="s">
        <v>30</v>
      </c>
      <c r="C10" s="165"/>
      <c r="D10" s="22">
        <v>1475626</v>
      </c>
      <c r="E10" s="22">
        <v>1500561</v>
      </c>
      <c r="F10" s="22">
        <v>1845582</v>
      </c>
      <c r="G10" s="165"/>
      <c r="H10" s="22">
        <v>1692850</v>
      </c>
      <c r="I10" s="22">
        <v>1452570</v>
      </c>
      <c r="J10" s="22">
        <v>675403</v>
      </c>
      <c r="K10" s="22">
        <v>999298</v>
      </c>
      <c r="L10" s="165"/>
      <c r="M10" s="22">
        <v>941009</v>
      </c>
      <c r="N10" s="22">
        <v>765224</v>
      </c>
      <c r="O10" s="22">
        <v>595069</v>
      </c>
      <c r="P10" s="22">
        <v>787919</v>
      </c>
      <c r="Q10" s="223"/>
      <c r="R10" s="22">
        <v>682942</v>
      </c>
      <c r="S10" s="22">
        <v>605497</v>
      </c>
      <c r="T10" s="22">
        <v>476014</v>
      </c>
      <c r="U10" s="22">
        <v>376390</v>
      </c>
      <c r="V10" s="165"/>
      <c r="W10" s="22">
        <v>443357</v>
      </c>
      <c r="X10" s="22">
        <v>449000</v>
      </c>
      <c r="Y10" s="22">
        <v>1722491</v>
      </c>
      <c r="Z10" s="22">
        <v>834944</v>
      </c>
      <c r="AA10" s="165"/>
      <c r="AB10" s="22">
        <v>1283757</v>
      </c>
      <c r="AC10" s="22">
        <v>877405</v>
      </c>
      <c r="AD10" s="22">
        <v>725963</v>
      </c>
      <c r="AE10" s="22">
        <v>690785</v>
      </c>
    </row>
    <row r="11" spans="1:36">
      <c r="B11" s="159" t="s">
        <v>94</v>
      </c>
      <c r="C11" s="165"/>
      <c r="D11" s="22">
        <v>0</v>
      </c>
      <c r="E11" s="22">
        <v>0</v>
      </c>
      <c r="F11" s="22">
        <v>0</v>
      </c>
      <c r="G11" s="197"/>
      <c r="H11" s="22">
        <v>0</v>
      </c>
      <c r="I11" s="22">
        <v>0</v>
      </c>
      <c r="J11" s="22">
        <v>0</v>
      </c>
      <c r="K11" s="22">
        <v>0</v>
      </c>
      <c r="L11" s="197"/>
      <c r="M11" s="22">
        <v>0</v>
      </c>
      <c r="N11" s="22">
        <v>0</v>
      </c>
      <c r="O11" s="22">
        <v>0</v>
      </c>
      <c r="P11" s="22">
        <v>0</v>
      </c>
      <c r="Q11" s="223"/>
      <c r="R11" s="22">
        <v>0</v>
      </c>
      <c r="S11" s="22">
        <v>0</v>
      </c>
      <c r="T11" s="22">
        <v>0</v>
      </c>
      <c r="U11" s="22">
        <v>0</v>
      </c>
      <c r="V11" s="197"/>
      <c r="W11" s="22">
        <v>0</v>
      </c>
      <c r="X11" s="22">
        <v>2698</v>
      </c>
      <c r="Y11" s="22">
        <v>3238</v>
      </c>
      <c r="Z11" s="22">
        <v>2726</v>
      </c>
      <c r="AA11" s="165"/>
      <c r="AB11" s="22">
        <v>11839</v>
      </c>
      <c r="AC11" s="22">
        <v>13008</v>
      </c>
      <c r="AD11" s="22">
        <v>16271</v>
      </c>
      <c r="AE11" s="22">
        <v>18022</v>
      </c>
      <c r="AF11" s="159"/>
      <c r="AG11" s="159"/>
      <c r="AH11" s="159"/>
      <c r="AI11" s="159"/>
    </row>
    <row r="12" spans="1:36">
      <c r="B12" s="100" t="s">
        <v>236</v>
      </c>
      <c r="C12" s="165"/>
      <c r="D12" s="22">
        <v>402672</v>
      </c>
      <c r="E12" s="22">
        <v>445841</v>
      </c>
      <c r="F12" s="22">
        <v>396897</v>
      </c>
      <c r="G12" s="165"/>
      <c r="H12" s="22">
        <v>466357</v>
      </c>
      <c r="I12" s="22">
        <v>459348</v>
      </c>
      <c r="J12" s="22">
        <v>526020</v>
      </c>
      <c r="K12" s="22">
        <v>410981</v>
      </c>
      <c r="L12" s="165"/>
      <c r="M12" s="22">
        <v>463785</v>
      </c>
      <c r="N12" s="22">
        <v>478264</v>
      </c>
      <c r="O12" s="22">
        <v>482289</v>
      </c>
      <c r="P12" s="22">
        <v>416346</v>
      </c>
      <c r="Q12" s="223"/>
      <c r="R12" s="22">
        <v>487956</v>
      </c>
      <c r="S12" s="22">
        <v>515012</v>
      </c>
      <c r="T12" s="22">
        <v>511969</v>
      </c>
      <c r="U12" s="22">
        <v>457758</v>
      </c>
      <c r="V12" s="165"/>
      <c r="W12" s="22">
        <v>445812</v>
      </c>
      <c r="X12" s="22">
        <v>360272</v>
      </c>
      <c r="Y12" s="22">
        <v>315562</v>
      </c>
      <c r="Z12" s="22">
        <v>297537</v>
      </c>
      <c r="AA12" s="165"/>
      <c r="AB12" s="22">
        <v>285904</v>
      </c>
      <c r="AC12" s="22">
        <v>266450</v>
      </c>
      <c r="AD12" s="22">
        <v>278635</v>
      </c>
      <c r="AE12" s="22">
        <v>233947</v>
      </c>
    </row>
    <row r="13" spans="1:36">
      <c r="B13" s="165" t="s">
        <v>165</v>
      </c>
      <c r="C13" s="165"/>
      <c r="D13" s="22">
        <v>26276</v>
      </c>
      <c r="E13" s="22">
        <v>27460</v>
      </c>
      <c r="F13" s="22">
        <v>26236</v>
      </c>
      <c r="G13" s="165"/>
      <c r="H13" s="22">
        <v>29570</v>
      </c>
      <c r="I13" s="22">
        <v>27057</v>
      </c>
      <c r="J13" s="22">
        <v>22794</v>
      </c>
      <c r="K13" s="22">
        <v>20204</v>
      </c>
      <c r="L13" s="165"/>
      <c r="M13" s="22">
        <v>20956</v>
      </c>
      <c r="N13" s="22">
        <v>19737</v>
      </c>
      <c r="O13" s="22">
        <v>13607</v>
      </c>
      <c r="P13" s="22">
        <v>8767</v>
      </c>
      <c r="Q13" s="223"/>
      <c r="R13" s="22">
        <v>0</v>
      </c>
      <c r="S13" s="22">
        <v>0</v>
      </c>
      <c r="T13" s="22">
        <v>0</v>
      </c>
      <c r="U13" s="22">
        <v>0</v>
      </c>
      <c r="V13" s="165"/>
      <c r="W13" s="22">
        <v>0</v>
      </c>
      <c r="X13" s="22">
        <v>0</v>
      </c>
      <c r="Y13" s="22">
        <v>0</v>
      </c>
      <c r="Z13" s="22">
        <v>0</v>
      </c>
      <c r="AA13" s="165"/>
      <c r="AB13" s="22">
        <v>0</v>
      </c>
      <c r="AC13" s="22">
        <v>0</v>
      </c>
      <c r="AD13" s="22">
        <v>0</v>
      </c>
      <c r="AE13" s="22">
        <v>0</v>
      </c>
      <c r="AF13" s="165"/>
      <c r="AG13" s="165"/>
      <c r="AH13" s="165"/>
      <c r="AI13" s="165"/>
    </row>
    <row r="14" spans="1:36">
      <c r="B14" s="100" t="s">
        <v>1</v>
      </c>
      <c r="C14" s="165"/>
      <c r="D14" s="22">
        <v>17026</v>
      </c>
      <c r="E14" s="22">
        <v>24517</v>
      </c>
      <c r="F14" s="22">
        <v>26869</v>
      </c>
      <c r="G14" s="165"/>
      <c r="H14" s="22">
        <v>61186</v>
      </c>
      <c r="I14" s="22">
        <v>59930</v>
      </c>
      <c r="J14" s="22">
        <v>24615</v>
      </c>
      <c r="K14" s="22">
        <v>21054</v>
      </c>
      <c r="L14" s="165"/>
      <c r="M14" s="22">
        <v>38340</v>
      </c>
      <c r="N14" s="22">
        <v>39041</v>
      </c>
      <c r="O14" s="22">
        <v>39388</v>
      </c>
      <c r="P14" s="22">
        <v>31450</v>
      </c>
      <c r="Q14" s="223"/>
      <c r="R14" s="22">
        <v>55623</v>
      </c>
      <c r="S14" s="22">
        <v>42880</v>
      </c>
      <c r="T14" s="22">
        <v>23861</v>
      </c>
      <c r="U14" s="22">
        <v>25972</v>
      </c>
      <c r="V14" s="165"/>
      <c r="W14" s="22">
        <v>32683</v>
      </c>
      <c r="X14" s="22">
        <v>20051</v>
      </c>
      <c r="Y14" s="22">
        <v>19232</v>
      </c>
      <c r="Z14" s="22">
        <v>19954</v>
      </c>
      <c r="AA14" s="165"/>
      <c r="AB14" s="22">
        <v>31752</v>
      </c>
      <c r="AC14" s="22">
        <v>15577</v>
      </c>
      <c r="AD14" s="22">
        <v>15380</v>
      </c>
      <c r="AE14" s="22">
        <v>20000</v>
      </c>
    </row>
    <row r="15" spans="1:36">
      <c r="B15" s="100" t="s">
        <v>2</v>
      </c>
      <c r="C15" s="165"/>
      <c r="D15" s="22">
        <v>140576</v>
      </c>
      <c r="E15" s="22">
        <v>130177</v>
      </c>
      <c r="F15" s="22">
        <v>140474</v>
      </c>
      <c r="G15" s="165"/>
      <c r="H15" s="22">
        <v>136436</v>
      </c>
      <c r="I15" s="22">
        <v>112073</v>
      </c>
      <c r="J15" s="22">
        <v>104962</v>
      </c>
      <c r="K15" s="22">
        <v>91753</v>
      </c>
      <c r="L15" s="165"/>
      <c r="M15" s="22">
        <v>97238</v>
      </c>
      <c r="N15" s="22">
        <v>96048</v>
      </c>
      <c r="O15" s="22">
        <v>82188</v>
      </c>
      <c r="P15" s="22">
        <v>80624</v>
      </c>
      <c r="Q15" s="223"/>
      <c r="R15" s="22">
        <v>101059</v>
      </c>
      <c r="S15" s="22">
        <v>105657</v>
      </c>
      <c r="T15" s="22">
        <v>101063</v>
      </c>
      <c r="U15" s="22">
        <v>98526</v>
      </c>
      <c r="V15" s="165"/>
      <c r="W15" s="22">
        <v>81625</v>
      </c>
      <c r="X15" s="22">
        <v>79318</v>
      </c>
      <c r="Y15" s="22">
        <v>58129</v>
      </c>
      <c r="Z15" s="22">
        <v>70643</v>
      </c>
      <c r="AA15" s="165"/>
      <c r="AB15" s="22">
        <v>59021</v>
      </c>
      <c r="AC15" s="22">
        <v>56030</v>
      </c>
      <c r="AD15" s="22">
        <v>53020</v>
      </c>
      <c r="AE15" s="22">
        <v>47099</v>
      </c>
    </row>
    <row r="16" spans="1:36">
      <c r="B16" s="16" t="s">
        <v>3</v>
      </c>
      <c r="C16" s="16"/>
      <c r="D16" s="73">
        <f>SUM(D10:D15)</f>
        <v>2062176</v>
      </c>
      <c r="E16" s="73">
        <f>SUM(E10:E15)</f>
        <v>2128556</v>
      </c>
      <c r="F16" s="73">
        <f>SUM(F10:F15)</f>
        <v>2436058</v>
      </c>
      <c r="G16" s="16"/>
      <c r="H16" s="73">
        <f>SUM(H10:H15)</f>
        <v>2386399</v>
      </c>
      <c r="I16" s="73">
        <f>SUM(I10:I15)</f>
        <v>2110978</v>
      </c>
      <c r="J16" s="73">
        <f>SUM(J10:J15)</f>
        <v>1353794</v>
      </c>
      <c r="K16" s="73">
        <f>SUM(K10:K15)</f>
        <v>1543290</v>
      </c>
      <c r="L16" s="16"/>
      <c r="M16" s="73">
        <f>SUM(M10:M15)</f>
        <v>1561328</v>
      </c>
      <c r="N16" s="73">
        <f>SUM(N10:N15)</f>
        <v>1398314</v>
      </c>
      <c r="O16" s="73">
        <f>SUM(O10:O15)</f>
        <v>1212541</v>
      </c>
      <c r="P16" s="73">
        <f>SUM(P10:P15)</f>
        <v>1325106</v>
      </c>
      <c r="Q16" s="224"/>
      <c r="R16" s="73">
        <f>SUM(R10:R15)</f>
        <v>1327580</v>
      </c>
      <c r="S16" s="73">
        <f>SUM(S10:S15)</f>
        <v>1269046</v>
      </c>
      <c r="T16" s="73">
        <f>SUM(T10:T15)</f>
        <v>1112907</v>
      </c>
      <c r="U16" s="73">
        <f>SUM(U10:U15)</f>
        <v>958646</v>
      </c>
      <c r="V16" s="16"/>
      <c r="W16" s="73">
        <f>SUM(W10:W15)</f>
        <v>1003477</v>
      </c>
      <c r="X16" s="73">
        <f>SUM(X10:X15)</f>
        <v>911339</v>
      </c>
      <c r="Y16" s="73">
        <f>SUM(Y10:Y15)</f>
        <v>2118652</v>
      </c>
      <c r="Z16" s="73">
        <f>SUM(Z10:Z15)</f>
        <v>1225804</v>
      </c>
      <c r="AA16" s="16"/>
      <c r="AB16" s="73">
        <f>SUM(AB10:AB15)</f>
        <v>1672273</v>
      </c>
      <c r="AC16" s="73">
        <f>SUM(AC10:AC15)</f>
        <v>1228470</v>
      </c>
      <c r="AD16" s="73">
        <f>SUM(AD10:AD15)</f>
        <v>1089269</v>
      </c>
      <c r="AE16" s="73">
        <f>SUM(AE10:AE15)</f>
        <v>1009853</v>
      </c>
      <c r="AF16" s="16"/>
      <c r="AG16" s="16"/>
      <c r="AH16" s="16"/>
      <c r="AI16" s="16"/>
    </row>
    <row r="17" spans="1:35">
      <c r="B17" s="100"/>
      <c r="C17" s="165"/>
      <c r="D17" s="22"/>
      <c r="E17" s="22"/>
      <c r="F17" s="22"/>
      <c r="G17" s="165"/>
      <c r="H17" s="22"/>
      <c r="I17" s="22"/>
      <c r="J17" s="22"/>
      <c r="K17" s="22"/>
      <c r="L17" s="165"/>
      <c r="M17" s="22"/>
      <c r="N17" s="22"/>
      <c r="O17" s="22"/>
      <c r="P17" s="22"/>
      <c r="Q17" s="223"/>
      <c r="R17" s="22"/>
      <c r="S17" s="22"/>
      <c r="T17" s="22"/>
      <c r="U17" s="22"/>
      <c r="V17" s="165"/>
      <c r="W17" s="22"/>
      <c r="X17" s="22"/>
      <c r="Y17" s="22"/>
      <c r="Z17" s="22"/>
      <c r="AA17" s="165"/>
      <c r="AB17" s="22"/>
      <c r="AC17" s="22"/>
      <c r="AD17" s="22"/>
      <c r="AE17" s="22"/>
    </row>
    <row r="18" spans="1:35">
      <c r="B18" s="100" t="s">
        <v>78</v>
      </c>
      <c r="C18" s="165"/>
      <c r="D18" s="22">
        <v>230517</v>
      </c>
      <c r="E18" s="22">
        <v>227434</v>
      </c>
      <c r="F18" s="22">
        <v>235498</v>
      </c>
      <c r="G18" s="165"/>
      <c r="H18" s="22">
        <v>244555</v>
      </c>
      <c r="I18" s="22">
        <v>258892</v>
      </c>
      <c r="J18" s="22">
        <v>273448</v>
      </c>
      <c r="K18" s="22">
        <v>248613</v>
      </c>
      <c r="L18" s="165"/>
      <c r="M18" s="22">
        <v>249453</v>
      </c>
      <c r="N18" s="22">
        <v>241974</v>
      </c>
      <c r="O18" s="22">
        <v>246726</v>
      </c>
      <c r="P18" s="22">
        <v>246500</v>
      </c>
      <c r="Q18" s="223"/>
      <c r="R18" s="22">
        <v>264205</v>
      </c>
      <c r="S18" s="22">
        <v>264859</v>
      </c>
      <c r="T18" s="22">
        <v>260896</v>
      </c>
      <c r="U18" s="22">
        <v>245378</v>
      </c>
      <c r="V18" s="165"/>
      <c r="W18" s="22">
        <v>227418</v>
      </c>
      <c r="X18" s="22">
        <v>195124</v>
      </c>
      <c r="Y18" s="22">
        <v>179044</v>
      </c>
      <c r="Z18" s="22">
        <v>181728</v>
      </c>
      <c r="AA18" s="165"/>
      <c r="AB18" s="22">
        <v>183660</v>
      </c>
      <c r="AC18" s="22">
        <v>172020</v>
      </c>
      <c r="AD18" s="22">
        <v>161675</v>
      </c>
      <c r="AE18" s="22">
        <v>163179</v>
      </c>
    </row>
    <row r="19" spans="1:35">
      <c r="B19" s="165" t="s">
        <v>183</v>
      </c>
      <c r="C19" s="165"/>
      <c r="D19" s="22">
        <v>226021</v>
      </c>
      <c r="E19" s="22">
        <v>235142</v>
      </c>
      <c r="F19" s="22">
        <v>196884</v>
      </c>
      <c r="G19" s="165"/>
      <c r="H19" s="22">
        <v>207869</v>
      </c>
      <c r="I19" s="22">
        <v>243611</v>
      </c>
      <c r="J19" s="22">
        <v>253387</v>
      </c>
      <c r="K19" s="22">
        <v>203329</v>
      </c>
      <c r="L19" s="165"/>
      <c r="M19" s="22">
        <v>0</v>
      </c>
      <c r="N19" s="22">
        <v>0</v>
      </c>
      <c r="O19" s="22">
        <v>0</v>
      </c>
      <c r="P19" s="22">
        <v>0</v>
      </c>
      <c r="Q19" s="223"/>
      <c r="R19" s="22">
        <v>0</v>
      </c>
      <c r="S19" s="22">
        <v>0</v>
      </c>
      <c r="T19" s="22">
        <v>0</v>
      </c>
      <c r="U19" s="22">
        <v>0</v>
      </c>
      <c r="V19" s="165"/>
      <c r="W19" s="22">
        <v>0</v>
      </c>
      <c r="X19" s="22">
        <v>0</v>
      </c>
      <c r="Y19" s="22">
        <v>0</v>
      </c>
      <c r="Z19" s="22">
        <v>0</v>
      </c>
      <c r="AA19" s="165"/>
      <c r="AB19" s="22">
        <v>0</v>
      </c>
      <c r="AC19" s="22">
        <v>0</v>
      </c>
      <c r="AD19" s="22">
        <v>0</v>
      </c>
      <c r="AE19" s="22">
        <v>0</v>
      </c>
      <c r="AF19" s="165"/>
      <c r="AG19" s="165"/>
      <c r="AH19" s="165"/>
      <c r="AI19" s="165"/>
    </row>
    <row r="20" spans="1:35">
      <c r="B20" s="165" t="s">
        <v>168</v>
      </c>
      <c r="C20" s="165"/>
      <c r="D20" s="22">
        <v>18594</v>
      </c>
      <c r="E20" s="22">
        <v>18175</v>
      </c>
      <c r="F20" s="22">
        <v>19066</v>
      </c>
      <c r="G20" s="165"/>
      <c r="H20" s="22">
        <v>15427</v>
      </c>
      <c r="I20" s="22">
        <v>14225</v>
      </c>
      <c r="J20" s="22">
        <v>17975</v>
      </c>
      <c r="K20" s="22">
        <v>18920</v>
      </c>
      <c r="L20" s="165"/>
      <c r="M20" s="22">
        <v>15386</v>
      </c>
      <c r="N20" s="22">
        <v>15794</v>
      </c>
      <c r="O20" s="22">
        <v>11804</v>
      </c>
      <c r="P20" s="22">
        <v>12041</v>
      </c>
      <c r="Q20" s="223"/>
      <c r="R20" s="22">
        <v>0</v>
      </c>
      <c r="S20" s="22">
        <v>0</v>
      </c>
      <c r="T20" s="22">
        <v>0</v>
      </c>
      <c r="U20" s="22">
        <v>0</v>
      </c>
      <c r="V20" s="165"/>
      <c r="W20" s="22">
        <v>0</v>
      </c>
      <c r="X20" s="22">
        <v>0</v>
      </c>
      <c r="Y20" s="22">
        <v>0</v>
      </c>
      <c r="Z20" s="22">
        <v>0</v>
      </c>
      <c r="AA20" s="165"/>
      <c r="AB20" s="22">
        <v>0</v>
      </c>
      <c r="AC20" s="22">
        <v>0</v>
      </c>
      <c r="AD20" s="22">
        <v>0</v>
      </c>
      <c r="AE20" s="22">
        <v>0</v>
      </c>
      <c r="AF20" s="165"/>
      <c r="AG20" s="165"/>
      <c r="AH20" s="165"/>
      <c r="AI20" s="165"/>
    </row>
    <row r="21" spans="1:35">
      <c r="B21" s="100" t="s">
        <v>4</v>
      </c>
      <c r="C21" s="165"/>
      <c r="D21" s="22">
        <v>4688449</v>
      </c>
      <c r="E21" s="22">
        <v>4696349</v>
      </c>
      <c r="F21" s="22">
        <v>4682784</v>
      </c>
      <c r="G21" s="165"/>
      <c r="H21" s="22">
        <v>4672356</v>
      </c>
      <c r="I21" s="22">
        <v>4678686</v>
      </c>
      <c r="J21" s="22">
        <v>4656492</v>
      </c>
      <c r="K21" s="22">
        <v>3765898</v>
      </c>
      <c r="L21" s="165"/>
      <c r="M21" s="22">
        <v>3769908</v>
      </c>
      <c r="N21" s="22">
        <v>3772112</v>
      </c>
      <c r="O21" s="22">
        <v>3732669</v>
      </c>
      <c r="P21" s="22">
        <v>3578641</v>
      </c>
      <c r="Q21" s="223"/>
      <c r="R21" s="22">
        <v>3580129</v>
      </c>
      <c r="S21" s="22">
        <v>3592598</v>
      </c>
      <c r="T21" s="22">
        <v>3578976</v>
      </c>
      <c r="U21" s="22">
        <v>3576224</v>
      </c>
      <c r="V21" s="165"/>
      <c r="W21" s="22">
        <v>3416749</v>
      </c>
      <c r="X21" s="22">
        <v>3407526</v>
      </c>
      <c r="Y21" s="22">
        <v>2597685</v>
      </c>
      <c r="Z21" s="22">
        <v>2595614</v>
      </c>
      <c r="AA21" s="165"/>
      <c r="AB21" s="22">
        <v>2325586</v>
      </c>
      <c r="AC21" s="22">
        <v>2169637</v>
      </c>
      <c r="AD21" s="22">
        <v>2169637</v>
      </c>
      <c r="AE21" s="22">
        <v>2161592</v>
      </c>
    </row>
    <row r="22" spans="1:35">
      <c r="B22" s="100" t="s">
        <v>143</v>
      </c>
      <c r="C22" s="165"/>
      <c r="D22" s="22">
        <v>1291796</v>
      </c>
      <c r="E22" s="22">
        <v>1402928</v>
      </c>
      <c r="F22" s="22">
        <v>1506407</v>
      </c>
      <c r="G22" s="165"/>
      <c r="H22" s="22">
        <v>1612564</v>
      </c>
      <c r="I22" s="22">
        <v>1731781</v>
      </c>
      <c r="J22" s="22">
        <v>1808072</v>
      </c>
      <c r="K22" s="22">
        <v>1057151</v>
      </c>
      <c r="L22" s="165"/>
      <c r="M22" s="22">
        <v>1146504</v>
      </c>
      <c r="N22" s="22">
        <v>1233136</v>
      </c>
      <c r="O22" s="22">
        <v>1284299</v>
      </c>
      <c r="P22" s="22">
        <v>1203284</v>
      </c>
      <c r="Q22" s="223"/>
      <c r="R22" s="22">
        <v>1296637</v>
      </c>
      <c r="S22" s="22">
        <v>1391413</v>
      </c>
      <c r="T22" s="22">
        <v>1468378</v>
      </c>
      <c r="U22" s="22">
        <v>1560370</v>
      </c>
      <c r="V22" s="165"/>
      <c r="W22" s="22">
        <v>1472542</v>
      </c>
      <c r="X22" s="22">
        <v>1558424</v>
      </c>
      <c r="Y22" s="22">
        <v>772534</v>
      </c>
      <c r="Z22" s="22">
        <v>831197</v>
      </c>
      <c r="AA22" s="165"/>
      <c r="AB22" s="22">
        <v>646240</v>
      </c>
      <c r="AC22" s="22">
        <v>558571</v>
      </c>
      <c r="AD22" s="22">
        <v>604167</v>
      </c>
      <c r="AE22" s="22">
        <v>631791</v>
      </c>
    </row>
    <row r="23" spans="1:35" s="70" customFormat="1">
      <c r="A23" s="76"/>
      <c r="B23" s="165" t="s">
        <v>31</v>
      </c>
      <c r="C23" s="165"/>
      <c r="D23" s="22">
        <v>833369</v>
      </c>
      <c r="E23" s="22">
        <v>866788</v>
      </c>
      <c r="F23" s="22">
        <v>893256</v>
      </c>
      <c r="G23" s="165"/>
      <c r="H23" s="22">
        <v>911565</v>
      </c>
      <c r="I23" s="22">
        <v>921643</v>
      </c>
      <c r="J23" s="22">
        <v>930856</v>
      </c>
      <c r="K23" s="22">
        <v>995262</v>
      </c>
      <c r="L23" s="165"/>
      <c r="M23" s="22">
        <v>1004450</v>
      </c>
      <c r="N23" s="22">
        <v>1035481</v>
      </c>
      <c r="O23" s="22">
        <v>1085272</v>
      </c>
      <c r="P23" s="22">
        <v>1106377</v>
      </c>
      <c r="Q23" s="223"/>
      <c r="R23" s="22">
        <v>1122729</v>
      </c>
      <c r="S23" s="22">
        <v>1142385</v>
      </c>
      <c r="T23" s="22">
        <v>1158836</v>
      </c>
      <c r="U23" s="22">
        <v>1214631</v>
      </c>
      <c r="V23" s="165"/>
      <c r="W23" s="22">
        <v>1215712</v>
      </c>
      <c r="X23" s="22">
        <v>1222386</v>
      </c>
      <c r="Y23" s="22">
        <v>1078548</v>
      </c>
      <c r="Z23" s="22">
        <v>1100897</v>
      </c>
      <c r="AA23" s="165"/>
      <c r="AB23" s="22">
        <v>241161</v>
      </c>
      <c r="AC23" s="22">
        <v>179565</v>
      </c>
      <c r="AD23" s="22">
        <v>178420</v>
      </c>
      <c r="AE23" s="22">
        <v>177576</v>
      </c>
      <c r="AF23" s="165"/>
      <c r="AG23" s="165"/>
      <c r="AH23" s="165"/>
      <c r="AI23" s="165"/>
    </row>
    <row r="24" spans="1:35" s="70" customFormat="1">
      <c r="A24" s="76"/>
      <c r="B24" s="100" t="s">
        <v>5</v>
      </c>
      <c r="C24" s="165"/>
      <c r="D24" s="22">
        <v>174965</v>
      </c>
      <c r="E24" s="22">
        <v>164238</v>
      </c>
      <c r="F24" s="22">
        <v>161142</v>
      </c>
      <c r="G24" s="165"/>
      <c r="H24" s="22">
        <v>154467</v>
      </c>
      <c r="I24" s="22">
        <v>171107</v>
      </c>
      <c r="J24" s="22">
        <v>158058</v>
      </c>
      <c r="K24" s="22">
        <v>146105</v>
      </c>
      <c r="L24" s="165"/>
      <c r="M24" s="22">
        <v>148977</v>
      </c>
      <c r="N24" s="22">
        <v>135159</v>
      </c>
      <c r="O24" s="22">
        <v>124414</v>
      </c>
      <c r="P24" s="22">
        <v>116536</v>
      </c>
      <c r="Q24" s="223"/>
      <c r="R24" s="22">
        <v>111267</v>
      </c>
      <c r="S24" s="22">
        <v>99732</v>
      </c>
      <c r="T24" s="22">
        <v>96612</v>
      </c>
      <c r="U24" s="22">
        <v>94718</v>
      </c>
      <c r="V24" s="165"/>
      <c r="W24" s="22">
        <v>93763</v>
      </c>
      <c r="X24" s="22">
        <v>72041</v>
      </c>
      <c r="Y24" s="22">
        <v>66905</v>
      </c>
      <c r="Z24" s="22">
        <v>65533</v>
      </c>
      <c r="AA24" s="165"/>
      <c r="AB24" s="22">
        <v>53697</v>
      </c>
      <c r="AC24" s="22">
        <v>48126</v>
      </c>
      <c r="AD24" s="22">
        <v>45860</v>
      </c>
      <c r="AE24" s="22">
        <v>45096</v>
      </c>
      <c r="AF24" s="100"/>
      <c r="AG24" s="157"/>
      <c r="AH24" s="124"/>
      <c r="AI24" s="100"/>
    </row>
    <row r="25" spans="1:35" s="70" customFormat="1">
      <c r="A25" s="76"/>
      <c r="B25" s="100" t="s">
        <v>6</v>
      </c>
      <c r="C25" s="165"/>
      <c r="D25" s="22">
        <v>0</v>
      </c>
      <c r="E25" s="22">
        <v>0</v>
      </c>
      <c r="F25" s="22">
        <v>0</v>
      </c>
      <c r="G25" s="165"/>
      <c r="H25" s="22">
        <v>0</v>
      </c>
      <c r="I25" s="22">
        <v>0</v>
      </c>
      <c r="J25" s="22">
        <v>0</v>
      </c>
      <c r="K25" s="22">
        <v>0</v>
      </c>
      <c r="L25" s="165"/>
      <c r="M25" s="22">
        <v>0</v>
      </c>
      <c r="N25" s="22">
        <v>0</v>
      </c>
      <c r="O25" s="22">
        <v>0</v>
      </c>
      <c r="P25" s="22">
        <v>0</v>
      </c>
      <c r="Q25" s="223"/>
      <c r="R25" s="22">
        <v>38000</v>
      </c>
      <c r="S25" s="22">
        <v>39148</v>
      </c>
      <c r="T25" s="22">
        <v>39204</v>
      </c>
      <c r="U25" s="22">
        <v>40588</v>
      </c>
      <c r="V25" s="165"/>
      <c r="W25" s="22">
        <v>42344</v>
      </c>
      <c r="X25" s="22">
        <v>56684</v>
      </c>
      <c r="Y25" s="22">
        <v>59598</v>
      </c>
      <c r="Z25" s="22">
        <v>62512</v>
      </c>
      <c r="AA25" s="165"/>
      <c r="AB25" s="22">
        <v>22776</v>
      </c>
      <c r="AC25" s="22">
        <v>26575</v>
      </c>
      <c r="AD25" s="22">
        <v>30374</v>
      </c>
      <c r="AE25" s="22">
        <v>33501</v>
      </c>
      <c r="AF25" s="100"/>
      <c r="AG25" s="157"/>
      <c r="AH25" s="124"/>
      <c r="AI25" s="100"/>
    </row>
    <row r="26" spans="1:35" s="70" customFormat="1">
      <c r="A26" s="76"/>
      <c r="B26" s="100" t="s">
        <v>7</v>
      </c>
      <c r="C26" s="165"/>
      <c r="D26" s="23">
        <v>30734</v>
      </c>
      <c r="E26" s="23">
        <v>29488</v>
      </c>
      <c r="F26" s="23">
        <v>30719</v>
      </c>
      <c r="G26" s="165"/>
      <c r="H26" s="23">
        <v>29620</v>
      </c>
      <c r="I26" s="23">
        <v>31149</v>
      </c>
      <c r="J26" s="23">
        <v>46151</v>
      </c>
      <c r="K26" s="23">
        <v>40939</v>
      </c>
      <c r="L26" s="165"/>
      <c r="M26" s="23">
        <v>37969</v>
      </c>
      <c r="N26" s="23">
        <v>32667</v>
      </c>
      <c r="O26" s="23">
        <v>31678</v>
      </c>
      <c r="P26" s="23">
        <v>30563</v>
      </c>
      <c r="Q26" s="223"/>
      <c r="R26" s="23">
        <v>24482</v>
      </c>
      <c r="S26" s="23">
        <v>21696</v>
      </c>
      <c r="T26" s="23">
        <v>23412</v>
      </c>
      <c r="U26" s="23">
        <v>5865</v>
      </c>
      <c r="V26" s="165"/>
      <c r="W26" s="23">
        <v>8557</v>
      </c>
      <c r="X26" s="23">
        <v>9700</v>
      </c>
      <c r="Y26" s="23">
        <v>9225</v>
      </c>
      <c r="Z26" s="23">
        <v>9025</v>
      </c>
      <c r="AA26" s="165"/>
      <c r="AB26" s="23">
        <v>8751</v>
      </c>
      <c r="AC26" s="23">
        <v>8706</v>
      </c>
      <c r="AD26" s="23">
        <v>8518</v>
      </c>
      <c r="AE26" s="23">
        <v>8393</v>
      </c>
      <c r="AF26" s="100"/>
      <c r="AG26" s="157"/>
      <c r="AH26" s="124"/>
      <c r="AI26" s="100"/>
    </row>
    <row r="27" spans="1:35" ht="12.6" thickBot="1">
      <c r="B27" s="16" t="s">
        <v>8</v>
      </c>
      <c r="C27" s="16"/>
      <c r="D27" s="30">
        <f>SUM(D16:D26)</f>
        <v>9556621</v>
      </c>
      <c r="E27" s="30">
        <f>SUM(E16:E26)</f>
        <v>9769098</v>
      </c>
      <c r="F27" s="30">
        <f>SUM(F16:F26)</f>
        <v>10161814</v>
      </c>
      <c r="G27" s="16"/>
      <c r="H27" s="30">
        <f>SUM(H16:H26)</f>
        <v>10234822</v>
      </c>
      <c r="I27" s="30">
        <f>SUM(I16:I26)</f>
        <v>10162072</v>
      </c>
      <c r="J27" s="30">
        <f>SUM(J16:J26)</f>
        <v>9498233</v>
      </c>
      <c r="K27" s="30">
        <f>SUM(K16:K26)</f>
        <v>8019507</v>
      </c>
      <c r="L27" s="16"/>
      <c r="M27" s="30">
        <f>SUM(M16:M26)</f>
        <v>7933975</v>
      </c>
      <c r="N27" s="30">
        <f>SUM(N16:N26)</f>
        <v>7864637</v>
      </c>
      <c r="O27" s="30">
        <f>SUM(O16:O26)</f>
        <v>7729403</v>
      </c>
      <c r="P27" s="30">
        <f>SUM(P16:P26)</f>
        <v>7619048</v>
      </c>
      <c r="Q27" s="224"/>
      <c r="R27" s="30">
        <f>SUM(R16:R26)</f>
        <v>7765029</v>
      </c>
      <c r="S27" s="30">
        <f>SUM(S16:S26)</f>
        <v>7820877</v>
      </c>
      <c r="T27" s="30">
        <f>SUM(T16:T26)</f>
        <v>7739221</v>
      </c>
      <c r="U27" s="30">
        <f>SUM(U16:U26)</f>
        <v>7696420</v>
      </c>
      <c r="V27" s="16"/>
      <c r="W27" s="30">
        <f>SUM(W16:W26)</f>
        <v>7480562</v>
      </c>
      <c r="X27" s="30">
        <f>SUM(X16:X26)</f>
        <v>7433224</v>
      </c>
      <c r="Y27" s="30">
        <f>SUM(Y16:Y26)</f>
        <v>6882191</v>
      </c>
      <c r="Z27" s="30">
        <f>SUM(Z16:Z26)</f>
        <v>6072310</v>
      </c>
      <c r="AA27" s="16"/>
      <c r="AB27" s="30">
        <f>SUM(AB16:AB26)</f>
        <v>5154144</v>
      </c>
      <c r="AC27" s="30">
        <f>SUM(AC16:AC26)</f>
        <v>4391670</v>
      </c>
      <c r="AD27" s="30">
        <f>SUM(AD16:AD26)</f>
        <v>4287920</v>
      </c>
      <c r="AE27" s="30">
        <f>SUM(AE16:AE26)</f>
        <v>4230981</v>
      </c>
      <c r="AF27" s="16"/>
      <c r="AG27" s="16"/>
      <c r="AH27" s="16"/>
      <c r="AI27" s="16"/>
    </row>
    <row r="28" spans="1:35" ht="12.6" thickTop="1">
      <c r="B28" s="100"/>
      <c r="C28" s="165"/>
      <c r="D28" s="161"/>
      <c r="E28" s="161"/>
      <c r="F28" s="161"/>
      <c r="G28" s="165"/>
      <c r="H28" s="161"/>
      <c r="I28" s="161"/>
      <c r="J28" s="161"/>
      <c r="K28" s="161"/>
      <c r="L28" s="165"/>
      <c r="M28" s="161"/>
      <c r="N28" s="161"/>
      <c r="O28" s="161"/>
      <c r="P28" s="161"/>
      <c r="Q28" s="222"/>
      <c r="R28" s="161"/>
      <c r="S28" s="161"/>
      <c r="T28" s="161"/>
      <c r="U28" s="161"/>
      <c r="V28" s="165"/>
      <c r="W28" s="22"/>
      <c r="X28" s="22"/>
      <c r="Y28" s="22"/>
      <c r="Z28" s="22"/>
      <c r="AA28" s="165"/>
      <c r="AB28" s="22"/>
      <c r="AC28" s="22"/>
      <c r="AD28" s="22"/>
      <c r="AE28" s="22"/>
    </row>
    <row r="29" spans="1:35">
      <c r="B29" s="51" t="s">
        <v>9</v>
      </c>
      <c r="C29" s="51"/>
      <c r="D29" s="202"/>
      <c r="E29" s="202"/>
      <c r="F29" s="202"/>
      <c r="G29" s="51"/>
      <c r="H29" s="202"/>
      <c r="I29" s="202"/>
      <c r="J29" s="202"/>
      <c r="K29" s="202"/>
      <c r="L29" s="51"/>
      <c r="M29" s="202"/>
      <c r="N29" s="202"/>
      <c r="O29" s="202"/>
      <c r="P29" s="202"/>
      <c r="Q29" s="225"/>
      <c r="R29" s="202"/>
      <c r="S29" s="202"/>
      <c r="T29" s="202"/>
      <c r="U29" s="202"/>
      <c r="V29" s="51"/>
      <c r="W29" s="22"/>
      <c r="X29" s="22"/>
      <c r="Y29" s="22"/>
      <c r="Z29" s="22"/>
      <c r="AA29" s="51"/>
      <c r="AB29" s="22"/>
      <c r="AC29" s="22"/>
      <c r="AD29" s="22"/>
      <c r="AE29" s="22"/>
      <c r="AF29" s="17"/>
      <c r="AG29" s="17"/>
      <c r="AH29" s="17"/>
      <c r="AI29" s="17"/>
    </row>
    <row r="30" spans="1:35">
      <c r="B30" s="100" t="s">
        <v>10</v>
      </c>
      <c r="C30" s="165"/>
      <c r="D30" s="22">
        <v>372819</v>
      </c>
      <c r="E30" s="22">
        <v>348080</v>
      </c>
      <c r="F30" s="22">
        <v>313468</v>
      </c>
      <c r="G30" s="165"/>
      <c r="H30" s="22">
        <v>373314</v>
      </c>
      <c r="I30" s="22">
        <v>324890</v>
      </c>
      <c r="J30" s="22">
        <v>417611</v>
      </c>
      <c r="K30" s="22">
        <v>260869</v>
      </c>
      <c r="L30" s="165"/>
      <c r="M30" s="22">
        <v>329903</v>
      </c>
      <c r="N30" s="22">
        <v>295749</v>
      </c>
      <c r="O30" s="22">
        <v>282870</v>
      </c>
      <c r="P30" s="22">
        <v>252079</v>
      </c>
      <c r="Q30" s="223"/>
      <c r="R30" s="22">
        <v>302154</v>
      </c>
      <c r="S30" s="22">
        <v>295165</v>
      </c>
      <c r="T30" s="22">
        <v>318008</v>
      </c>
      <c r="U30" s="22">
        <v>323261</v>
      </c>
      <c r="V30" s="165"/>
      <c r="W30" s="22">
        <v>342120</v>
      </c>
      <c r="X30" s="22">
        <v>290465</v>
      </c>
      <c r="Y30" s="22">
        <v>245506</v>
      </c>
      <c r="Z30" s="22">
        <v>233536</v>
      </c>
      <c r="AA30" s="165"/>
      <c r="AB30" s="22">
        <v>257450</v>
      </c>
      <c r="AC30" s="22">
        <v>212886</v>
      </c>
      <c r="AD30" s="22">
        <v>227148</v>
      </c>
      <c r="AE30" s="22">
        <v>189329</v>
      </c>
    </row>
    <row r="31" spans="1:35">
      <c r="B31" s="100" t="s">
        <v>11</v>
      </c>
      <c r="C31" s="165"/>
      <c r="D31" s="22">
        <v>10000</v>
      </c>
      <c r="E31" s="22">
        <v>10000</v>
      </c>
      <c r="F31" s="22">
        <v>610000</v>
      </c>
      <c r="G31" s="165"/>
      <c r="H31" s="22">
        <v>610000</v>
      </c>
      <c r="I31" s="22">
        <v>610000</v>
      </c>
      <c r="J31" s="22">
        <v>913631</v>
      </c>
      <c r="K31" s="22">
        <v>10000</v>
      </c>
      <c r="L31" s="165"/>
      <c r="M31" s="22">
        <v>10000</v>
      </c>
      <c r="N31" s="22">
        <v>10000</v>
      </c>
      <c r="O31" s="22">
        <v>10000</v>
      </c>
      <c r="P31" s="22">
        <v>10000</v>
      </c>
      <c r="Q31" s="223"/>
      <c r="R31" s="22">
        <v>10000</v>
      </c>
      <c r="S31" s="22">
        <v>282760</v>
      </c>
      <c r="T31" s="22">
        <v>382760</v>
      </c>
      <c r="U31" s="22">
        <v>382760</v>
      </c>
      <c r="V31" s="165"/>
      <c r="W31" s="22">
        <v>182760</v>
      </c>
      <c r="X31" s="22">
        <v>232760</v>
      </c>
      <c r="Y31" s="22">
        <v>8000</v>
      </c>
      <c r="Z31" s="22">
        <v>8000</v>
      </c>
      <c r="AA31" s="165"/>
      <c r="AB31" s="22">
        <v>8000</v>
      </c>
      <c r="AC31" s="22">
        <v>8000</v>
      </c>
      <c r="AD31" s="22">
        <v>8000</v>
      </c>
      <c r="AE31" s="22">
        <v>8000</v>
      </c>
    </row>
    <row r="32" spans="1:35">
      <c r="B32" s="165" t="s">
        <v>184</v>
      </c>
      <c r="C32" s="165"/>
      <c r="D32" s="22">
        <v>56143</v>
      </c>
      <c r="E32" s="22">
        <v>59874</v>
      </c>
      <c r="F32" s="22">
        <v>60447</v>
      </c>
      <c r="G32" s="165"/>
      <c r="H32" s="22">
        <v>64071</v>
      </c>
      <c r="I32" s="22">
        <v>68871</v>
      </c>
      <c r="J32" s="22">
        <v>66579</v>
      </c>
      <c r="K32" s="22">
        <v>60687</v>
      </c>
      <c r="L32" s="165"/>
      <c r="M32" s="22">
        <v>0</v>
      </c>
      <c r="N32" s="22">
        <v>0</v>
      </c>
      <c r="O32" s="22">
        <v>0</v>
      </c>
      <c r="P32" s="22">
        <v>0</v>
      </c>
      <c r="Q32" s="223"/>
      <c r="R32" s="22">
        <v>0</v>
      </c>
      <c r="S32" s="22">
        <v>0</v>
      </c>
      <c r="T32" s="22">
        <v>0</v>
      </c>
      <c r="U32" s="22">
        <v>0</v>
      </c>
      <c r="V32" s="165"/>
      <c r="W32" s="22">
        <v>0</v>
      </c>
      <c r="X32" s="22">
        <v>0</v>
      </c>
      <c r="Y32" s="22">
        <v>0</v>
      </c>
      <c r="Z32" s="22">
        <v>0</v>
      </c>
      <c r="AA32" s="165"/>
      <c r="AB32" s="22">
        <v>0</v>
      </c>
      <c r="AC32" s="22">
        <v>0</v>
      </c>
      <c r="AD32" s="22">
        <v>0</v>
      </c>
      <c r="AE32" s="22">
        <v>0</v>
      </c>
      <c r="AF32" s="165"/>
      <c r="AG32" s="165"/>
      <c r="AH32" s="165"/>
      <c r="AI32" s="165"/>
    </row>
    <row r="33" spans="1:35">
      <c r="B33" s="100" t="s">
        <v>32</v>
      </c>
      <c r="C33" s="165"/>
      <c r="D33" s="22">
        <v>873581</v>
      </c>
      <c r="E33" s="22">
        <v>798340</v>
      </c>
      <c r="F33" s="22">
        <v>770919</v>
      </c>
      <c r="G33" s="165"/>
      <c r="H33" s="22">
        <v>812218</v>
      </c>
      <c r="I33" s="22">
        <v>819273</v>
      </c>
      <c r="J33" s="22">
        <v>718861</v>
      </c>
      <c r="K33" s="22">
        <v>584193</v>
      </c>
      <c r="L33" s="165"/>
      <c r="M33" s="22">
        <v>641656</v>
      </c>
      <c r="N33" s="22">
        <v>664208</v>
      </c>
      <c r="O33" s="22">
        <v>572915</v>
      </c>
      <c r="P33" s="22">
        <v>582139</v>
      </c>
      <c r="Q33" s="223"/>
      <c r="R33" s="22">
        <v>644211</v>
      </c>
      <c r="S33" s="22">
        <v>689189</v>
      </c>
      <c r="T33" s="22">
        <v>557873</v>
      </c>
      <c r="U33" s="22">
        <v>567475</v>
      </c>
      <c r="V33" s="165"/>
      <c r="W33" s="22">
        <v>570328</v>
      </c>
      <c r="X33" s="22">
        <v>573258</v>
      </c>
      <c r="Y33" s="22">
        <v>364872</v>
      </c>
      <c r="Z33" s="22">
        <v>389890</v>
      </c>
      <c r="AA33" s="165"/>
      <c r="AB33" s="22">
        <v>373549</v>
      </c>
      <c r="AC33" s="22">
        <v>368020</v>
      </c>
      <c r="AD33" s="22">
        <v>306159</v>
      </c>
      <c r="AE33" s="22">
        <v>323470</v>
      </c>
    </row>
    <row r="34" spans="1:35">
      <c r="B34" s="100" t="s">
        <v>33</v>
      </c>
      <c r="C34" s="165"/>
      <c r="D34" s="22">
        <v>26481</v>
      </c>
      <c r="E34" s="22">
        <v>320084</v>
      </c>
      <c r="F34" s="22">
        <v>29666</v>
      </c>
      <c r="G34" s="165"/>
      <c r="H34" s="22">
        <v>44630</v>
      </c>
      <c r="I34" s="22">
        <v>31711</v>
      </c>
      <c r="J34" s="22">
        <v>51298</v>
      </c>
      <c r="K34" s="22">
        <v>36104</v>
      </c>
      <c r="L34" s="165"/>
      <c r="M34" s="22">
        <v>33158</v>
      </c>
      <c r="N34" s="22">
        <v>45124</v>
      </c>
      <c r="O34" s="22">
        <v>45680</v>
      </c>
      <c r="P34" s="22">
        <v>31055</v>
      </c>
      <c r="Q34" s="223"/>
      <c r="R34" s="22">
        <v>38234</v>
      </c>
      <c r="S34" s="22">
        <v>33685</v>
      </c>
      <c r="T34" s="22">
        <v>30084</v>
      </c>
      <c r="U34" s="22">
        <v>30524</v>
      </c>
      <c r="V34" s="165"/>
      <c r="W34" s="22">
        <v>31835</v>
      </c>
      <c r="X34" s="22">
        <v>34555</v>
      </c>
      <c r="Y34" s="22">
        <v>24770</v>
      </c>
      <c r="Z34" s="22">
        <v>39203</v>
      </c>
      <c r="AA34" s="165"/>
      <c r="AB34" s="22">
        <v>32030</v>
      </c>
      <c r="AC34" s="22">
        <v>20906</v>
      </c>
      <c r="AD34" s="22">
        <v>17800</v>
      </c>
      <c r="AE34" s="22">
        <v>15996</v>
      </c>
    </row>
    <row r="35" spans="1:35">
      <c r="B35" s="16" t="s">
        <v>12</v>
      </c>
      <c r="C35" s="16"/>
      <c r="D35" s="73">
        <f>SUM(D30:D34)</f>
        <v>1339024</v>
      </c>
      <c r="E35" s="73">
        <f>SUM(E30:E34)</f>
        <v>1536378</v>
      </c>
      <c r="F35" s="73">
        <f>SUM(F30:F34)</f>
        <v>1784500</v>
      </c>
      <c r="G35" s="16"/>
      <c r="H35" s="73">
        <f>SUM(H30:H34)</f>
        <v>1904233</v>
      </c>
      <c r="I35" s="73">
        <f>SUM(I30:I34)</f>
        <v>1854745</v>
      </c>
      <c r="J35" s="73">
        <f>SUM(J30:J34)</f>
        <v>2167980</v>
      </c>
      <c r="K35" s="73">
        <f>SUM(K30:K34)</f>
        <v>951853</v>
      </c>
      <c r="L35" s="16"/>
      <c r="M35" s="73">
        <f>SUM(M30:M34)</f>
        <v>1014717</v>
      </c>
      <c r="N35" s="73">
        <f>SUM(N30:N34)</f>
        <v>1015081</v>
      </c>
      <c r="O35" s="73">
        <f>SUM(O30:O34)</f>
        <v>911465</v>
      </c>
      <c r="P35" s="73">
        <f>SUM(P30:P34)</f>
        <v>875273</v>
      </c>
      <c r="Q35" s="224"/>
      <c r="R35" s="73">
        <f>SUM(R30:R34)</f>
        <v>994599</v>
      </c>
      <c r="S35" s="73">
        <f>SUM(S30:S34)</f>
        <v>1300799</v>
      </c>
      <c r="T35" s="73">
        <f>SUM(T30:T34)</f>
        <v>1288725</v>
      </c>
      <c r="U35" s="73">
        <f>SUM(U30:U34)</f>
        <v>1304020</v>
      </c>
      <c r="V35" s="16"/>
      <c r="W35" s="73">
        <f>SUM(W30:W34)</f>
        <v>1127043</v>
      </c>
      <c r="X35" s="73">
        <f>SUM(X30:X34)</f>
        <v>1131038</v>
      </c>
      <c r="Y35" s="73">
        <f>SUM(Y30:Y34)</f>
        <v>643148</v>
      </c>
      <c r="Z35" s="73">
        <f>SUM(Z30:Z34)</f>
        <v>670629</v>
      </c>
      <c r="AA35" s="16"/>
      <c r="AB35" s="73">
        <f>SUM(AB30:AB34)</f>
        <v>671029</v>
      </c>
      <c r="AC35" s="73">
        <f>SUM(AC30:AC34)</f>
        <v>609812</v>
      </c>
      <c r="AD35" s="73">
        <f>SUM(AD30:AD34)</f>
        <v>559107</v>
      </c>
      <c r="AE35" s="73">
        <f>SUM(AE30:AE34)</f>
        <v>536795</v>
      </c>
      <c r="AF35" s="16"/>
      <c r="AG35" s="16"/>
      <c r="AH35" s="16"/>
      <c r="AI35" s="16"/>
    </row>
    <row r="36" spans="1:35">
      <c r="B36" s="100"/>
      <c r="C36" s="165"/>
      <c r="D36" s="22"/>
      <c r="E36" s="22"/>
      <c r="F36" s="22"/>
      <c r="G36" s="165"/>
      <c r="H36" s="22"/>
      <c r="I36" s="22"/>
      <c r="J36" s="22"/>
      <c r="K36" s="22"/>
      <c r="L36" s="165"/>
      <c r="M36" s="22"/>
      <c r="N36" s="22"/>
      <c r="O36" s="22"/>
      <c r="P36" s="22"/>
      <c r="Q36" s="223"/>
      <c r="R36" s="22"/>
      <c r="S36" s="22"/>
      <c r="T36" s="22"/>
      <c r="U36" s="22"/>
      <c r="V36" s="165"/>
      <c r="W36" s="22"/>
      <c r="X36" s="22"/>
      <c r="Y36" s="22"/>
      <c r="Z36" s="22"/>
      <c r="AA36" s="165"/>
      <c r="AB36" s="22"/>
      <c r="AC36" s="22"/>
      <c r="AD36" s="22"/>
      <c r="AE36" s="22"/>
    </row>
    <row r="37" spans="1:35">
      <c r="B37" s="51" t="s">
        <v>13</v>
      </c>
      <c r="C37" s="51"/>
      <c r="D37" s="22"/>
      <c r="E37" s="22"/>
      <c r="F37" s="22"/>
      <c r="G37" s="51"/>
      <c r="H37" s="22"/>
      <c r="I37" s="22"/>
      <c r="J37" s="22"/>
      <c r="K37" s="22"/>
      <c r="L37" s="51"/>
      <c r="M37" s="22"/>
      <c r="N37" s="22"/>
      <c r="O37" s="22"/>
      <c r="P37" s="22"/>
      <c r="Q37" s="223"/>
      <c r="R37" s="22"/>
      <c r="S37" s="22"/>
      <c r="T37" s="22"/>
      <c r="U37" s="22"/>
      <c r="V37" s="51"/>
      <c r="W37" s="22"/>
      <c r="X37" s="22"/>
      <c r="Y37" s="22"/>
      <c r="Z37" s="22"/>
      <c r="AA37" s="51"/>
      <c r="AB37" s="22"/>
      <c r="AC37" s="22"/>
      <c r="AD37" s="22"/>
      <c r="AE37" s="22"/>
      <c r="AF37" s="17"/>
      <c r="AG37" s="17"/>
      <c r="AH37" s="17"/>
      <c r="AI37" s="17"/>
    </row>
    <row r="38" spans="1:35">
      <c r="B38" s="100" t="s">
        <v>63</v>
      </c>
      <c r="C38" s="165"/>
      <c r="D38" s="22">
        <v>27849</v>
      </c>
      <c r="E38" s="22">
        <v>28334</v>
      </c>
      <c r="F38" s="22">
        <v>42081</v>
      </c>
      <c r="G38" s="165"/>
      <c r="H38" s="22">
        <v>34955</v>
      </c>
      <c r="I38" s="22">
        <v>14634</v>
      </c>
      <c r="J38" s="22">
        <v>14977</v>
      </c>
      <c r="K38" s="22">
        <v>15384</v>
      </c>
      <c r="L38" s="165"/>
      <c r="M38" s="22">
        <v>49441</v>
      </c>
      <c r="N38" s="22">
        <v>50714</v>
      </c>
      <c r="O38" s="22">
        <v>53023</v>
      </c>
      <c r="P38" s="22">
        <v>51168</v>
      </c>
      <c r="Q38" s="223"/>
      <c r="R38" s="22">
        <v>52827</v>
      </c>
      <c r="S38" s="22">
        <v>52688</v>
      </c>
      <c r="T38" s="22">
        <v>47379</v>
      </c>
      <c r="U38" s="22">
        <v>46689</v>
      </c>
      <c r="V38" s="165"/>
      <c r="W38" s="22">
        <v>50338</v>
      </c>
      <c r="X38" s="22">
        <v>40501</v>
      </c>
      <c r="Y38" s="22">
        <v>30309</v>
      </c>
      <c r="Z38" s="22">
        <v>31481</v>
      </c>
      <c r="AA38" s="165"/>
      <c r="AB38" s="22">
        <v>29848</v>
      </c>
      <c r="AC38" s="22">
        <v>31357</v>
      </c>
      <c r="AD38" s="22">
        <v>31514</v>
      </c>
      <c r="AE38" s="22">
        <v>29579</v>
      </c>
    </row>
    <row r="39" spans="1:35">
      <c r="B39" s="100" t="s">
        <v>14</v>
      </c>
      <c r="C39" s="165"/>
      <c r="D39" s="22">
        <v>0</v>
      </c>
      <c r="E39" s="22">
        <v>0</v>
      </c>
      <c r="F39" s="22">
        <v>0</v>
      </c>
      <c r="G39" s="165"/>
      <c r="H39" s="22">
        <v>0</v>
      </c>
      <c r="I39" s="22">
        <v>0</v>
      </c>
      <c r="J39" s="22">
        <v>0</v>
      </c>
      <c r="K39" s="22">
        <v>0</v>
      </c>
      <c r="L39" s="165"/>
      <c r="M39" s="22">
        <v>0</v>
      </c>
      <c r="N39" s="22">
        <v>0</v>
      </c>
      <c r="O39" s="22">
        <v>0</v>
      </c>
      <c r="P39" s="22">
        <v>0</v>
      </c>
      <c r="Q39" s="223"/>
      <c r="R39" s="22">
        <v>2727</v>
      </c>
      <c r="S39" s="22">
        <v>3366</v>
      </c>
      <c r="T39" s="22">
        <v>4005</v>
      </c>
      <c r="U39" s="22">
        <v>4644</v>
      </c>
      <c r="V39" s="165"/>
      <c r="W39" s="22">
        <v>5283</v>
      </c>
      <c r="X39" s="22">
        <v>6052</v>
      </c>
      <c r="Y39" s="22">
        <v>6820</v>
      </c>
      <c r="Z39" s="22">
        <v>7589</v>
      </c>
      <c r="AA39" s="165"/>
      <c r="AB39" s="22">
        <v>8357</v>
      </c>
      <c r="AC39" s="22">
        <v>9503</v>
      </c>
      <c r="AD39" s="22">
        <v>10650</v>
      </c>
      <c r="AE39" s="22">
        <v>11796</v>
      </c>
    </row>
    <row r="40" spans="1:35">
      <c r="B40" s="100" t="s">
        <v>15</v>
      </c>
      <c r="C40" s="165"/>
      <c r="D40" s="22">
        <v>80649</v>
      </c>
      <c r="E40" s="22">
        <v>83271</v>
      </c>
      <c r="F40" s="22">
        <v>78536</v>
      </c>
      <c r="G40" s="165"/>
      <c r="H40" s="22">
        <v>73129</v>
      </c>
      <c r="I40" s="22">
        <v>67438</v>
      </c>
      <c r="J40" s="22">
        <v>73678</v>
      </c>
      <c r="K40" s="22">
        <v>77470</v>
      </c>
      <c r="L40" s="165"/>
      <c r="M40" s="22">
        <v>75239</v>
      </c>
      <c r="N40" s="22">
        <v>71563</v>
      </c>
      <c r="O40" s="22">
        <v>65265</v>
      </c>
      <c r="P40" s="22">
        <v>64730</v>
      </c>
      <c r="Q40" s="223"/>
      <c r="R40" s="22">
        <v>65719</v>
      </c>
      <c r="S40" s="22">
        <v>62996</v>
      </c>
      <c r="T40" s="22">
        <v>62213</v>
      </c>
      <c r="U40" s="22">
        <v>61235</v>
      </c>
      <c r="V40" s="165"/>
      <c r="W40" s="22">
        <v>58627</v>
      </c>
      <c r="X40" s="22">
        <v>57300</v>
      </c>
      <c r="Y40" s="22">
        <v>55827</v>
      </c>
      <c r="Z40" s="22">
        <v>63691</v>
      </c>
      <c r="AA40" s="165"/>
      <c r="AB40" s="22">
        <v>61993</v>
      </c>
      <c r="AC40" s="22">
        <v>58292</v>
      </c>
      <c r="AD40" s="22">
        <v>54842</v>
      </c>
      <c r="AE40" s="22">
        <v>55737</v>
      </c>
    </row>
    <row r="41" spans="1:35">
      <c r="B41" s="100" t="s">
        <v>16</v>
      </c>
      <c r="C41" s="165"/>
      <c r="D41" s="22">
        <v>3580206</v>
      </c>
      <c r="E41" s="22">
        <v>3581565</v>
      </c>
      <c r="F41" s="22">
        <v>3582923</v>
      </c>
      <c r="G41" s="165"/>
      <c r="H41" s="22">
        <v>3584311</v>
      </c>
      <c r="I41" s="22">
        <v>3585684</v>
      </c>
      <c r="J41" s="22">
        <v>2600386</v>
      </c>
      <c r="K41" s="22">
        <v>2603506</v>
      </c>
      <c r="L41" s="165"/>
      <c r="M41" s="22">
        <v>2604878</v>
      </c>
      <c r="N41" s="22">
        <v>2606283</v>
      </c>
      <c r="O41" s="22">
        <v>2607706</v>
      </c>
      <c r="P41" s="22">
        <v>2609127</v>
      </c>
      <c r="Q41" s="223"/>
      <c r="R41" s="22">
        <v>2610523</v>
      </c>
      <c r="S41" s="22">
        <v>2385322</v>
      </c>
      <c r="T41" s="22">
        <v>2385709</v>
      </c>
      <c r="U41" s="22">
        <v>2386415</v>
      </c>
      <c r="V41" s="165"/>
      <c r="W41" s="22">
        <v>2387057</v>
      </c>
      <c r="X41" s="22">
        <v>2388805</v>
      </c>
      <c r="Y41" s="22">
        <v>2389826</v>
      </c>
      <c r="Z41" s="22">
        <v>2137276</v>
      </c>
      <c r="AA41" s="165"/>
      <c r="AB41" s="22">
        <v>2137987</v>
      </c>
      <c r="AC41" s="22">
        <v>1546840</v>
      </c>
      <c r="AD41" s="22">
        <v>1547682</v>
      </c>
      <c r="AE41" s="22">
        <v>1548526</v>
      </c>
    </row>
    <row r="42" spans="1:35">
      <c r="B42" s="165" t="s">
        <v>209</v>
      </c>
      <c r="C42" s="165"/>
      <c r="D42" s="22">
        <v>217584</v>
      </c>
      <c r="E42" s="22">
        <v>227265</v>
      </c>
      <c r="F42" s="22">
        <v>207723</v>
      </c>
      <c r="G42" s="165"/>
      <c r="H42" s="22">
        <v>217165</v>
      </c>
      <c r="I42" s="22">
        <v>205789</v>
      </c>
      <c r="J42" s="22">
        <v>218681</v>
      </c>
      <c r="K42" s="22">
        <v>177596</v>
      </c>
      <c r="L42" s="165"/>
      <c r="M42" s="22">
        <v>0</v>
      </c>
      <c r="N42" s="22">
        <v>0</v>
      </c>
      <c r="O42" s="22">
        <v>0</v>
      </c>
      <c r="P42" s="22">
        <v>0</v>
      </c>
      <c r="Q42" s="223"/>
      <c r="R42" s="22">
        <v>0</v>
      </c>
      <c r="S42" s="22">
        <v>0</v>
      </c>
      <c r="T42" s="22">
        <v>0</v>
      </c>
      <c r="U42" s="22">
        <v>0</v>
      </c>
      <c r="V42" s="22">
        <v>0</v>
      </c>
      <c r="W42" s="22">
        <v>0</v>
      </c>
      <c r="X42" s="22">
        <v>0</v>
      </c>
      <c r="Y42" s="22">
        <v>0</v>
      </c>
      <c r="Z42" s="22">
        <v>0</v>
      </c>
      <c r="AA42" s="165"/>
      <c r="AB42" s="22">
        <v>0</v>
      </c>
      <c r="AC42" s="22">
        <v>0</v>
      </c>
      <c r="AD42" s="22">
        <v>0</v>
      </c>
      <c r="AE42" s="22">
        <v>0</v>
      </c>
      <c r="AF42" s="22"/>
      <c r="AG42" s="165"/>
      <c r="AH42" s="165"/>
      <c r="AI42" s="165"/>
    </row>
    <row r="43" spans="1:35">
      <c r="B43" s="100" t="s">
        <v>213</v>
      </c>
      <c r="C43" s="165"/>
      <c r="D43" s="22">
        <v>99679</v>
      </c>
      <c r="E43" s="22">
        <v>97083</v>
      </c>
      <c r="F43" s="22">
        <v>96180</v>
      </c>
      <c r="G43" s="165"/>
      <c r="H43" s="22">
        <v>94382</v>
      </c>
      <c r="I43" s="22">
        <v>92341</v>
      </c>
      <c r="J43" s="22">
        <v>77335</v>
      </c>
      <c r="K43" s="22">
        <v>41588</v>
      </c>
      <c r="L43" s="165"/>
      <c r="M43" s="22">
        <v>46974</v>
      </c>
      <c r="N43" s="22">
        <v>50905</v>
      </c>
      <c r="O43" s="22">
        <v>45538</v>
      </c>
      <c r="P43" s="22">
        <v>43585</v>
      </c>
      <c r="Q43" s="223"/>
      <c r="R43" s="22">
        <v>69197</v>
      </c>
      <c r="S43" s="22">
        <v>72176</v>
      </c>
      <c r="T43" s="22">
        <v>68934</v>
      </c>
      <c r="U43" s="22">
        <v>68963</v>
      </c>
      <c r="V43" s="165"/>
      <c r="W43" s="22">
        <v>61678</v>
      </c>
      <c r="X43" s="22">
        <v>59000</v>
      </c>
      <c r="Y43" s="22">
        <v>47119</v>
      </c>
      <c r="Z43" s="22">
        <v>46247</v>
      </c>
      <c r="AA43" s="165"/>
      <c r="AB43" s="22">
        <v>37461</v>
      </c>
      <c r="AC43" s="22">
        <v>33868</v>
      </c>
      <c r="AD43" s="22">
        <v>33115</v>
      </c>
      <c r="AE43" s="22">
        <v>27542</v>
      </c>
    </row>
    <row r="44" spans="1:35">
      <c r="B44" s="100" t="s">
        <v>17</v>
      </c>
      <c r="C44" s="165"/>
      <c r="D44" s="22">
        <v>31974</v>
      </c>
      <c r="E44" s="22">
        <v>32794</v>
      </c>
      <c r="F44" s="22">
        <v>176396</v>
      </c>
      <c r="G44" s="165"/>
      <c r="H44" s="22">
        <v>171200</v>
      </c>
      <c r="I44" s="22">
        <v>184459</v>
      </c>
      <c r="J44" s="22">
        <v>180507</v>
      </c>
      <c r="K44" s="22">
        <v>191268</v>
      </c>
      <c r="L44" s="165"/>
      <c r="M44" s="22">
        <v>202184</v>
      </c>
      <c r="N44" s="22">
        <v>178775</v>
      </c>
      <c r="O44" s="22">
        <v>172641</v>
      </c>
      <c r="P44" s="22">
        <v>173807</v>
      </c>
      <c r="Q44" s="223"/>
      <c r="R44" s="22">
        <v>172241</v>
      </c>
      <c r="S44" s="22">
        <v>171174</v>
      </c>
      <c r="T44" s="22">
        <v>176222</v>
      </c>
      <c r="U44" s="22">
        <v>167484</v>
      </c>
      <c r="V44" s="165"/>
      <c r="W44" s="22">
        <v>162493</v>
      </c>
      <c r="X44" s="22">
        <v>149825</v>
      </c>
      <c r="Y44" s="22">
        <v>146845</v>
      </c>
      <c r="Z44" s="22">
        <v>145787</v>
      </c>
      <c r="AA44" s="165"/>
      <c r="AB44" s="22">
        <v>149041</v>
      </c>
      <c r="AC44" s="22">
        <v>142616</v>
      </c>
      <c r="AD44" s="22">
        <v>141205</v>
      </c>
      <c r="AE44" s="22">
        <v>151306</v>
      </c>
    </row>
    <row r="45" spans="1:35" s="70" customFormat="1">
      <c r="A45" s="76"/>
      <c r="B45" s="165" t="s">
        <v>34</v>
      </c>
      <c r="C45" s="165"/>
      <c r="D45" s="22">
        <v>147731</v>
      </c>
      <c r="E45" s="22">
        <v>179161</v>
      </c>
      <c r="F45" s="22">
        <v>125755</v>
      </c>
      <c r="G45" s="165"/>
      <c r="H45" s="22">
        <v>148738</v>
      </c>
      <c r="I45" s="22">
        <v>158805</v>
      </c>
      <c r="J45" s="22">
        <v>165457</v>
      </c>
      <c r="K45" s="22">
        <v>52728</v>
      </c>
      <c r="L45" s="165"/>
      <c r="M45" s="22">
        <v>55872</v>
      </c>
      <c r="N45" s="22">
        <v>52944</v>
      </c>
      <c r="O45" s="22">
        <v>87753</v>
      </c>
      <c r="P45" s="22">
        <v>74328</v>
      </c>
      <c r="Q45" s="223"/>
      <c r="R45" s="22">
        <v>79938</v>
      </c>
      <c r="S45" s="22">
        <v>75376</v>
      </c>
      <c r="T45" s="22">
        <v>77182</v>
      </c>
      <c r="U45" s="22">
        <v>92034</v>
      </c>
      <c r="V45" s="165"/>
      <c r="W45" s="22">
        <v>94724</v>
      </c>
      <c r="X45" s="22">
        <v>97104</v>
      </c>
      <c r="Y45" s="22">
        <v>72121</v>
      </c>
      <c r="Z45" s="22">
        <v>90381</v>
      </c>
      <c r="AA45" s="165"/>
      <c r="AB45" s="22">
        <v>79231</v>
      </c>
      <c r="AC45" s="22">
        <v>48900</v>
      </c>
      <c r="AD45" s="22">
        <v>55952</v>
      </c>
      <c r="AE45" s="22">
        <v>59602</v>
      </c>
      <c r="AF45" s="165"/>
      <c r="AG45" s="165"/>
      <c r="AH45" s="165"/>
      <c r="AI45" s="165"/>
    </row>
    <row r="46" spans="1:35">
      <c r="B46" s="16" t="s">
        <v>18</v>
      </c>
      <c r="C46" s="16"/>
      <c r="D46" s="73">
        <f>SUM(D38:D45)</f>
        <v>4185672</v>
      </c>
      <c r="E46" s="73">
        <f>SUM(E38:E45)</f>
        <v>4229473</v>
      </c>
      <c r="F46" s="73">
        <f>SUM(F38:F45)</f>
        <v>4309594</v>
      </c>
      <c r="G46" s="16"/>
      <c r="H46" s="73">
        <f>SUM(H38:H45)</f>
        <v>4323880</v>
      </c>
      <c r="I46" s="73">
        <f>SUM(I38:I45)</f>
        <v>4309150</v>
      </c>
      <c r="J46" s="73">
        <f>SUM(J38:J45)</f>
        <v>3331021</v>
      </c>
      <c r="K46" s="73">
        <f>SUM(K38:K45)</f>
        <v>3159540</v>
      </c>
      <c r="L46" s="16"/>
      <c r="M46" s="73">
        <f>SUM(M38:M45)</f>
        <v>3034588</v>
      </c>
      <c r="N46" s="73">
        <f>SUM(N38:N45)</f>
        <v>3011184</v>
      </c>
      <c r="O46" s="73">
        <f>SUM(O38:O45)</f>
        <v>3031926</v>
      </c>
      <c r="P46" s="73">
        <f>SUM(P38:P45)</f>
        <v>3016745</v>
      </c>
      <c r="Q46" s="224"/>
      <c r="R46" s="73">
        <f>SUM(R38:R45)</f>
        <v>3053172</v>
      </c>
      <c r="S46" s="73">
        <f>SUM(S38:S45)</f>
        <v>2823098</v>
      </c>
      <c r="T46" s="73">
        <f>SUM(T38:T45)</f>
        <v>2821644</v>
      </c>
      <c r="U46" s="73">
        <f>SUM(U38:U45)</f>
        <v>2827464</v>
      </c>
      <c r="V46" s="16"/>
      <c r="W46" s="73">
        <f>SUM(W38:W45)</f>
        <v>2820200</v>
      </c>
      <c r="X46" s="73">
        <f>SUM(X38:X45)</f>
        <v>2798587</v>
      </c>
      <c r="Y46" s="73">
        <f>SUM(Y38:Y45)</f>
        <v>2748867</v>
      </c>
      <c r="Z46" s="73">
        <f>SUM(Z38:Z45)</f>
        <v>2522452</v>
      </c>
      <c r="AA46" s="16"/>
      <c r="AB46" s="73">
        <f>SUM(AB38:AB45)</f>
        <v>2503918</v>
      </c>
      <c r="AC46" s="73">
        <f>SUM(AC38:AC45)</f>
        <v>1871376</v>
      </c>
      <c r="AD46" s="73">
        <f>SUM(AD38:AD45)</f>
        <v>1874960</v>
      </c>
      <c r="AE46" s="73">
        <f>SUM(AE38:AE45)</f>
        <v>1884088</v>
      </c>
      <c r="AF46" s="16"/>
      <c r="AG46" s="16"/>
      <c r="AH46" s="16"/>
      <c r="AI46" s="16"/>
    </row>
    <row r="47" spans="1:35">
      <c r="B47" s="100"/>
      <c r="C47" s="165"/>
      <c r="D47" s="22"/>
      <c r="E47" s="22"/>
      <c r="F47" s="22"/>
      <c r="G47" s="165"/>
      <c r="H47" s="22"/>
      <c r="I47" s="22"/>
      <c r="J47" s="22"/>
      <c r="K47" s="22"/>
      <c r="L47" s="165"/>
      <c r="M47" s="22"/>
      <c r="N47" s="22"/>
      <c r="O47" s="22"/>
      <c r="P47" s="22"/>
      <c r="Q47" s="223"/>
      <c r="R47" s="22"/>
      <c r="S47" s="22"/>
      <c r="T47" s="22"/>
      <c r="U47" s="22"/>
      <c r="V47" s="165"/>
      <c r="W47" s="22"/>
      <c r="X47" s="22"/>
      <c r="Y47" s="22"/>
      <c r="Z47" s="22"/>
      <c r="AA47" s="165"/>
      <c r="AB47" s="22"/>
      <c r="AC47" s="22"/>
      <c r="AD47" s="22"/>
      <c r="AE47" s="22"/>
    </row>
    <row r="48" spans="1:35">
      <c r="B48" s="51" t="s">
        <v>35</v>
      </c>
      <c r="C48" s="51"/>
      <c r="D48" s="22"/>
      <c r="E48" s="22"/>
      <c r="F48" s="22"/>
      <c r="G48" s="51"/>
      <c r="H48" s="22"/>
      <c r="I48" s="22"/>
      <c r="J48" s="22"/>
      <c r="K48" s="22"/>
      <c r="L48" s="51"/>
      <c r="M48" s="22"/>
      <c r="N48" s="22"/>
      <c r="O48" s="22"/>
      <c r="P48" s="22"/>
      <c r="Q48" s="223"/>
      <c r="R48" s="22"/>
      <c r="S48" s="22"/>
      <c r="T48" s="22"/>
      <c r="U48" s="22"/>
      <c r="V48" s="51"/>
      <c r="W48" s="22"/>
      <c r="X48" s="22"/>
      <c r="Y48" s="22"/>
      <c r="Z48" s="22"/>
      <c r="AA48" s="51"/>
      <c r="AB48" s="22"/>
      <c r="AC48" s="22"/>
      <c r="AD48" s="22"/>
      <c r="AE48" s="22"/>
    </row>
    <row r="49" spans="1:35">
      <c r="B49" s="100" t="s">
        <v>148</v>
      </c>
      <c r="C49" s="165"/>
      <c r="D49" s="22">
        <f>1668606+247153</f>
        <v>1915759</v>
      </c>
      <c r="E49" s="22">
        <f>1653915+235942</f>
        <v>1889857</v>
      </c>
      <c r="F49" s="22">
        <f>1639763+232648</f>
        <v>1872411</v>
      </c>
      <c r="G49" s="165"/>
      <c r="H49" s="22">
        <v>1851777</v>
      </c>
      <c r="I49" s="22">
        <v>1839150</v>
      </c>
      <c r="J49" s="22">
        <v>1803663</v>
      </c>
      <c r="K49" s="22">
        <v>1791689</v>
      </c>
      <c r="L49" s="165"/>
      <c r="M49" s="22">
        <v>1774214</v>
      </c>
      <c r="N49" s="22">
        <v>1751811</v>
      </c>
      <c r="O49" s="22">
        <v>1731299</v>
      </c>
      <c r="P49" s="22">
        <v>1730933</v>
      </c>
      <c r="Q49" s="223"/>
      <c r="R49" s="22">
        <v>1707073</v>
      </c>
      <c r="S49" s="22">
        <v>1689997</v>
      </c>
      <c r="T49" s="22">
        <v>1650217</v>
      </c>
      <c r="U49" s="22">
        <v>1642502</v>
      </c>
      <c r="V49" s="165"/>
      <c r="W49" s="22">
        <v>1613454</v>
      </c>
      <c r="X49" s="22">
        <v>1597436</v>
      </c>
      <c r="Y49" s="22">
        <v>1575619</v>
      </c>
      <c r="Z49" s="22">
        <v>977458</v>
      </c>
      <c r="AA49" s="165"/>
      <c r="AB49" s="22">
        <v>965068</v>
      </c>
      <c r="AC49" s="22">
        <v>950114</v>
      </c>
      <c r="AD49" s="22">
        <v>940613</v>
      </c>
      <c r="AE49" s="22">
        <v>939157</v>
      </c>
    </row>
    <row r="50" spans="1:35">
      <c r="B50" s="100" t="s">
        <v>19</v>
      </c>
      <c r="C50" s="165"/>
      <c r="D50" s="22">
        <v>54074</v>
      </c>
      <c r="E50" s="22">
        <v>66476</v>
      </c>
      <c r="F50" s="22">
        <v>39695</v>
      </c>
      <c r="G50" s="165"/>
      <c r="H50" s="22">
        <v>17825</v>
      </c>
      <c r="I50" s="22">
        <v>9466</v>
      </c>
      <c r="J50" s="22">
        <v>24690</v>
      </c>
      <c r="K50" s="22">
        <v>15096</v>
      </c>
      <c r="L50" s="165"/>
      <c r="M50" s="22">
        <v>24124</v>
      </c>
      <c r="N50" s="22">
        <v>25418</v>
      </c>
      <c r="O50" s="22">
        <v>25971</v>
      </c>
      <c r="P50" s="22">
        <v>32256</v>
      </c>
      <c r="Q50" s="223"/>
      <c r="R50" s="22">
        <v>33645</v>
      </c>
      <c r="S50" s="22">
        <v>51810</v>
      </c>
      <c r="T50" s="22">
        <v>47521</v>
      </c>
      <c r="U50" s="22">
        <v>49518</v>
      </c>
      <c r="V50" s="165"/>
      <c r="W50" s="22">
        <v>48800</v>
      </c>
      <c r="X50" s="22">
        <v>43281</v>
      </c>
      <c r="Y50" s="22">
        <v>39884</v>
      </c>
      <c r="Z50" s="22">
        <v>48730</v>
      </c>
      <c r="AA50" s="165"/>
      <c r="AB50" s="22">
        <v>46310</v>
      </c>
      <c r="AC50" s="22">
        <v>51248</v>
      </c>
      <c r="AD50" s="22">
        <v>49376</v>
      </c>
      <c r="AE50" s="22">
        <v>51884</v>
      </c>
    </row>
    <row r="51" spans="1:35">
      <c r="B51" s="100" t="s">
        <v>36</v>
      </c>
      <c r="C51" s="165"/>
      <c r="D51" s="22">
        <v>2130047</v>
      </c>
      <c r="E51" s="22">
        <v>2093076</v>
      </c>
      <c r="F51" s="22">
        <v>2213053</v>
      </c>
      <c r="G51" s="165"/>
      <c r="H51" s="22">
        <v>2159396</v>
      </c>
      <c r="I51" s="22">
        <v>2180339</v>
      </c>
      <c r="J51" s="22">
        <v>2201653</v>
      </c>
      <c r="K51" s="22">
        <v>2141278</v>
      </c>
      <c r="L51" s="165"/>
      <c r="M51" s="22">
        <v>2113883</v>
      </c>
      <c r="N51" s="22">
        <v>2088858</v>
      </c>
      <c r="O51" s="22">
        <v>2056831</v>
      </c>
      <c r="P51" s="22">
        <v>1993099</v>
      </c>
      <c r="Q51" s="223"/>
      <c r="R51" s="22">
        <v>1994235</v>
      </c>
      <c r="S51" s="22">
        <v>1973129</v>
      </c>
      <c r="T51" s="22">
        <v>1949503</v>
      </c>
      <c r="U51" s="22">
        <v>1899203</v>
      </c>
      <c r="V51" s="165"/>
      <c r="W51" s="22">
        <v>1897624</v>
      </c>
      <c r="X51" s="22">
        <v>1886115</v>
      </c>
      <c r="Y51" s="22">
        <v>1894802</v>
      </c>
      <c r="Z51" s="22">
        <v>1877639</v>
      </c>
      <c r="AA51" s="165"/>
      <c r="AB51" s="22">
        <v>992546</v>
      </c>
      <c r="AC51" s="22">
        <v>933791</v>
      </c>
      <c r="AD51" s="22">
        <v>888775</v>
      </c>
      <c r="AE51" s="22">
        <v>838494</v>
      </c>
    </row>
    <row r="52" spans="1:35">
      <c r="B52" s="100" t="s">
        <v>37</v>
      </c>
      <c r="C52" s="165"/>
      <c r="D52" s="23">
        <v>-69386</v>
      </c>
      <c r="E52" s="23">
        <v>-47555</v>
      </c>
      <c r="F52" s="23">
        <v>-58788</v>
      </c>
      <c r="G52" s="165"/>
      <c r="H52" s="23">
        <v>-23608</v>
      </c>
      <c r="I52" s="23">
        <v>-32066</v>
      </c>
      <c r="J52" s="23">
        <v>-32066</v>
      </c>
      <c r="K52" s="23">
        <v>-41190</v>
      </c>
      <c r="L52" s="165"/>
      <c r="M52" s="23">
        <v>-28766</v>
      </c>
      <c r="N52" s="23">
        <v>-28898</v>
      </c>
      <c r="O52" s="23">
        <v>-29241</v>
      </c>
      <c r="P52" s="23">
        <v>-30381</v>
      </c>
      <c r="Q52" s="223"/>
      <c r="R52" s="23">
        <v>-18732</v>
      </c>
      <c r="S52" s="23">
        <v>-18823</v>
      </c>
      <c r="T52" s="23">
        <v>-19250</v>
      </c>
      <c r="U52" s="23">
        <v>-27342</v>
      </c>
      <c r="V52" s="165"/>
      <c r="W52" s="23">
        <v>-27520</v>
      </c>
      <c r="X52" s="23">
        <v>-23909</v>
      </c>
      <c r="Y52" s="23">
        <v>-20709</v>
      </c>
      <c r="Z52" s="23">
        <v>-25166</v>
      </c>
      <c r="AA52" s="165"/>
      <c r="AB52" s="23">
        <v>-25268</v>
      </c>
      <c r="AC52" s="23">
        <v>-25268</v>
      </c>
      <c r="AD52" s="23">
        <v>-25515</v>
      </c>
      <c r="AE52" s="23">
        <v>-19986</v>
      </c>
    </row>
    <row r="53" spans="1:35" s="8" customFormat="1">
      <c r="A53" s="1"/>
      <c r="B53" s="16" t="s">
        <v>90</v>
      </c>
      <c r="C53" s="16"/>
      <c r="D53" s="27">
        <f>SUM(D49:D52)</f>
        <v>4030494</v>
      </c>
      <c r="E53" s="27">
        <f>SUM(E49:E52)</f>
        <v>4001854</v>
      </c>
      <c r="F53" s="27">
        <f>SUM(F49:F52)</f>
        <v>4066371</v>
      </c>
      <c r="G53" s="16"/>
      <c r="H53" s="27">
        <f>SUM(H49:H52)</f>
        <v>4005390</v>
      </c>
      <c r="I53" s="27">
        <f>SUM(I49:I52)</f>
        <v>3996889</v>
      </c>
      <c r="J53" s="27">
        <f>SUM(J49:J52)</f>
        <v>3997940</v>
      </c>
      <c r="K53" s="27">
        <f>SUM(K49:K52)</f>
        <v>3906873</v>
      </c>
      <c r="L53" s="16"/>
      <c r="M53" s="27">
        <f>SUM(M49:M52)</f>
        <v>3883455</v>
      </c>
      <c r="N53" s="27">
        <f>SUM(N49:N52)</f>
        <v>3837189</v>
      </c>
      <c r="O53" s="27">
        <f>SUM(O49:O52)</f>
        <v>3784860</v>
      </c>
      <c r="P53" s="27">
        <f>SUM(P49:P52)</f>
        <v>3725907</v>
      </c>
      <c r="Q53" s="224"/>
      <c r="R53" s="27">
        <f>SUM(R49:R52)</f>
        <v>3716221</v>
      </c>
      <c r="S53" s="27">
        <f>SUM(S49:S52)</f>
        <v>3696113</v>
      </c>
      <c r="T53" s="27">
        <f>SUM(T49:T52)</f>
        <v>3627991</v>
      </c>
      <c r="U53" s="27">
        <f>SUM(U49:U52)</f>
        <v>3563881</v>
      </c>
      <c r="V53" s="16"/>
      <c r="W53" s="27">
        <f>SUM(W49:W52)</f>
        <v>3532358</v>
      </c>
      <c r="X53" s="27">
        <f>SUM(X49:X52)</f>
        <v>3502923</v>
      </c>
      <c r="Y53" s="27">
        <f>SUM(Y49:Y52)</f>
        <v>3489596</v>
      </c>
      <c r="Z53" s="27">
        <f>SUM(Z49:Z52)</f>
        <v>2878661</v>
      </c>
      <c r="AA53" s="16"/>
      <c r="AB53" s="27">
        <f>SUM(AB49:AB52)</f>
        <v>1978656</v>
      </c>
      <c r="AC53" s="27">
        <f>SUM(AC49:AC52)</f>
        <v>1909885</v>
      </c>
      <c r="AD53" s="27">
        <f>SUM(AD49:AD52)</f>
        <v>1853249</v>
      </c>
      <c r="AE53" s="27">
        <f>SUM(AE49:AE52)</f>
        <v>1809549</v>
      </c>
      <c r="AF53" s="16"/>
      <c r="AG53" s="16"/>
      <c r="AH53" s="16"/>
      <c r="AI53" s="16"/>
    </row>
    <row r="54" spans="1:35" s="5" customFormat="1">
      <c r="A54" s="10"/>
      <c r="B54" s="153" t="s">
        <v>91</v>
      </c>
      <c r="C54" s="153"/>
      <c r="D54" s="23">
        <v>1431</v>
      </c>
      <c r="E54" s="23">
        <v>1393</v>
      </c>
      <c r="F54" s="23">
        <v>1349</v>
      </c>
      <c r="G54" s="153"/>
      <c r="H54" s="23">
        <v>1319</v>
      </c>
      <c r="I54" s="23">
        <v>1288</v>
      </c>
      <c r="J54" s="23">
        <v>1292</v>
      </c>
      <c r="K54" s="23">
        <v>1241</v>
      </c>
      <c r="L54" s="153"/>
      <c r="M54" s="23">
        <v>1215</v>
      </c>
      <c r="N54" s="23">
        <v>1183</v>
      </c>
      <c r="O54" s="23">
        <v>1152</v>
      </c>
      <c r="P54" s="23">
        <v>1123</v>
      </c>
      <c r="Q54" s="223"/>
      <c r="R54" s="23">
        <v>1037</v>
      </c>
      <c r="S54" s="23">
        <v>867</v>
      </c>
      <c r="T54" s="23">
        <v>861</v>
      </c>
      <c r="U54" s="23">
        <v>1055</v>
      </c>
      <c r="V54" s="153"/>
      <c r="W54" s="23">
        <v>961</v>
      </c>
      <c r="X54" s="23">
        <v>676</v>
      </c>
      <c r="Y54" s="23">
        <v>580</v>
      </c>
      <c r="Z54" s="23">
        <v>568</v>
      </c>
      <c r="AA54" s="153"/>
      <c r="AB54" s="23">
        <v>541</v>
      </c>
      <c r="AC54" s="23">
        <v>597</v>
      </c>
      <c r="AD54" s="23">
        <v>604</v>
      </c>
      <c r="AE54" s="23">
        <v>549</v>
      </c>
      <c r="AF54" s="153"/>
      <c r="AG54" s="153"/>
      <c r="AH54" s="153"/>
      <c r="AI54" s="153"/>
    </row>
    <row r="55" spans="1:35">
      <c r="B55" s="16" t="s">
        <v>20</v>
      </c>
      <c r="C55" s="16"/>
      <c r="D55" s="27">
        <f>SUM(D53:D54)</f>
        <v>4031925</v>
      </c>
      <c r="E55" s="27">
        <f>SUM(E53:E54)</f>
        <v>4003247</v>
      </c>
      <c r="F55" s="27">
        <f>SUM(F53:F54)</f>
        <v>4067720</v>
      </c>
      <c r="G55" s="16"/>
      <c r="H55" s="27">
        <f>SUM(H53:H54)</f>
        <v>4006709</v>
      </c>
      <c r="I55" s="27">
        <f>SUM(I53:I54)</f>
        <v>3998177</v>
      </c>
      <c r="J55" s="27">
        <f>SUM(J53:J54)</f>
        <v>3999232</v>
      </c>
      <c r="K55" s="27">
        <f>SUM(K53:K54)</f>
        <v>3908114</v>
      </c>
      <c r="L55" s="16"/>
      <c r="M55" s="27">
        <f>SUM(M53:M54)</f>
        <v>3884670</v>
      </c>
      <c r="N55" s="27">
        <f>SUM(N53:N54)</f>
        <v>3838372</v>
      </c>
      <c r="O55" s="27">
        <f>SUM(O53:O54)</f>
        <v>3786012</v>
      </c>
      <c r="P55" s="27">
        <f>SUM(P53:P54)</f>
        <v>3727030</v>
      </c>
      <c r="Q55" s="224"/>
      <c r="R55" s="27">
        <f>SUM(R53:R54)</f>
        <v>3717258</v>
      </c>
      <c r="S55" s="27">
        <f>SUM(S53:S54)</f>
        <v>3696980</v>
      </c>
      <c r="T55" s="27">
        <f>SUM(T53:T54)</f>
        <v>3628852</v>
      </c>
      <c r="U55" s="27">
        <f>SUM(U53:U54)</f>
        <v>3564936</v>
      </c>
      <c r="V55" s="16"/>
      <c r="W55" s="27">
        <f>SUM(W53:W54)</f>
        <v>3533319</v>
      </c>
      <c r="X55" s="27">
        <f>SUM(X53:X54)</f>
        <v>3503599</v>
      </c>
      <c r="Y55" s="27">
        <f>SUM(Y53:Y54)</f>
        <v>3490176</v>
      </c>
      <c r="Z55" s="27">
        <f>SUM(Z53:Z54)</f>
        <v>2879229</v>
      </c>
      <c r="AA55" s="16"/>
      <c r="AB55" s="27">
        <f>SUM(AB53:AB54)</f>
        <v>1979197</v>
      </c>
      <c r="AC55" s="27">
        <f>SUM(AC53:AC54)</f>
        <v>1910482</v>
      </c>
      <c r="AD55" s="27">
        <f>SUM(AD53:AD54)</f>
        <v>1853853</v>
      </c>
      <c r="AE55" s="27">
        <f>SUM(AE53:AE54)</f>
        <v>1810098</v>
      </c>
      <c r="AF55" s="16"/>
      <c r="AG55" s="16"/>
      <c r="AH55" s="16"/>
      <c r="AI55" s="16"/>
    </row>
    <row r="56" spans="1:35" ht="12.6" thickBot="1">
      <c r="B56" s="16" t="s">
        <v>21</v>
      </c>
      <c r="C56" s="16"/>
      <c r="D56" s="30">
        <f>D35+D46+D55</f>
        <v>9556621</v>
      </c>
      <c r="E56" s="30">
        <f>E35+E46+E55</f>
        <v>9769098</v>
      </c>
      <c r="F56" s="30">
        <f>F35+F46+F55</f>
        <v>10161814</v>
      </c>
      <c r="G56" s="16"/>
      <c r="H56" s="30">
        <f>H35+H46+H55</f>
        <v>10234822</v>
      </c>
      <c r="I56" s="30">
        <f>I35+I46+I55</f>
        <v>10162072</v>
      </c>
      <c r="J56" s="30">
        <f>J35+J46+J55</f>
        <v>9498233</v>
      </c>
      <c r="K56" s="30">
        <f>K35+K46+K55</f>
        <v>8019507</v>
      </c>
      <c r="L56" s="16"/>
      <c r="M56" s="30">
        <f>M35+M46+M55</f>
        <v>7933975</v>
      </c>
      <c r="N56" s="30">
        <f>N35+N46+N55</f>
        <v>7864637</v>
      </c>
      <c r="O56" s="30">
        <f>O35+O46+O55</f>
        <v>7729403</v>
      </c>
      <c r="P56" s="30">
        <f>P35+P46+P55</f>
        <v>7619048</v>
      </c>
      <c r="Q56" s="224"/>
      <c r="R56" s="30">
        <f>R35+R46+R55</f>
        <v>7765029</v>
      </c>
      <c r="S56" s="30">
        <f>S35+S46+S55</f>
        <v>7820877</v>
      </c>
      <c r="T56" s="30">
        <f>T35+T46+T55</f>
        <v>7739221</v>
      </c>
      <c r="U56" s="30">
        <f>U35+U46+U55</f>
        <v>7696420</v>
      </c>
      <c r="V56" s="16"/>
      <c r="W56" s="30">
        <f>W35+W46+W55</f>
        <v>7480562</v>
      </c>
      <c r="X56" s="30">
        <f>X35+X46+X55</f>
        <v>7433224</v>
      </c>
      <c r="Y56" s="30">
        <f>Y35+Y46+Y55</f>
        <v>6882191</v>
      </c>
      <c r="Z56" s="30">
        <f>Z35+Z46+Z55</f>
        <v>6072310</v>
      </c>
      <c r="AA56" s="16"/>
      <c r="AB56" s="30">
        <f>AB35+AB46+AB55</f>
        <v>5154144</v>
      </c>
      <c r="AC56" s="30">
        <f>AC35+AC46+AC55</f>
        <v>4391670</v>
      </c>
      <c r="AD56" s="30">
        <f>AD35+AD46+AD55</f>
        <v>4287920</v>
      </c>
      <c r="AE56" s="30">
        <f>AE35+AE46+AE55</f>
        <v>4230981</v>
      </c>
      <c r="AF56" s="16"/>
      <c r="AG56" s="16"/>
      <c r="AH56" s="16"/>
      <c r="AI56" s="16"/>
    </row>
    <row r="57" spans="1:35" ht="13.2" thickTop="1" thickBot="1">
      <c r="B57" s="100"/>
      <c r="C57" s="165"/>
      <c r="D57" s="31"/>
      <c r="E57" s="31"/>
      <c r="F57" s="31"/>
      <c r="G57" s="165"/>
      <c r="H57" s="31"/>
      <c r="I57" s="31"/>
      <c r="J57" s="31"/>
      <c r="K57" s="31"/>
      <c r="L57" s="165"/>
      <c r="M57" s="31"/>
      <c r="N57" s="31"/>
      <c r="O57" s="31"/>
      <c r="P57" s="31"/>
      <c r="Q57" s="223"/>
      <c r="R57" s="31"/>
      <c r="S57" s="31"/>
      <c r="T57" s="31"/>
      <c r="U57" s="31"/>
      <c r="V57" s="165"/>
      <c r="W57" s="31"/>
      <c r="X57" s="31"/>
      <c r="Y57" s="31"/>
      <c r="Z57" s="31"/>
      <c r="AA57" s="165"/>
      <c r="AB57" s="31"/>
      <c r="AC57" s="31"/>
      <c r="AD57" s="31"/>
      <c r="AE57" s="31"/>
    </row>
    <row r="58" spans="1:35">
      <c r="B58" s="100"/>
      <c r="C58" s="165"/>
      <c r="D58" s="165"/>
      <c r="E58" s="165"/>
      <c r="F58" s="165"/>
      <c r="G58" s="165"/>
      <c r="H58" s="165"/>
      <c r="I58" s="165"/>
      <c r="J58" s="165"/>
      <c r="K58" s="165"/>
      <c r="L58" s="165"/>
      <c r="M58" s="165"/>
      <c r="N58" s="165"/>
      <c r="O58" s="165"/>
      <c r="P58" s="165"/>
      <c r="R58" s="165"/>
      <c r="S58" s="165"/>
      <c r="T58" s="165"/>
      <c r="U58" s="165"/>
      <c r="V58" s="165"/>
      <c r="W58" s="165"/>
      <c r="X58" s="165"/>
      <c r="Y58" s="165"/>
      <c r="Z58" s="165"/>
      <c r="AA58" s="165"/>
      <c r="AB58" s="165"/>
      <c r="AC58" s="165"/>
      <c r="AD58" s="165"/>
      <c r="AE58" s="162"/>
    </row>
    <row r="59" spans="1:35">
      <c r="B59" s="100"/>
      <c r="C59" s="165"/>
      <c r="D59" s="195">
        <f>D56-D27</f>
        <v>0</v>
      </c>
      <c r="E59" s="195">
        <f>E56-E27</f>
        <v>0</v>
      </c>
      <c r="F59" s="195">
        <f>F56-F27</f>
        <v>0</v>
      </c>
      <c r="G59" s="165"/>
      <c r="H59" s="195">
        <f>H56-H27</f>
        <v>0</v>
      </c>
      <c r="I59" s="195">
        <f>I56-I27</f>
        <v>0</v>
      </c>
      <c r="J59" s="195">
        <f>J56-J27</f>
        <v>0</v>
      </c>
      <c r="K59" s="195">
        <f>K56-K27</f>
        <v>0</v>
      </c>
      <c r="L59" s="165"/>
      <c r="M59" s="195">
        <f>M56-M27</f>
        <v>0</v>
      </c>
      <c r="N59" s="195">
        <f>N56-N27</f>
        <v>0</v>
      </c>
      <c r="O59" s="195">
        <f>O56-O27</f>
        <v>0</v>
      </c>
      <c r="P59" s="195">
        <f>P56-P27</f>
        <v>0</v>
      </c>
      <c r="Q59" s="227"/>
      <c r="R59" s="195">
        <f>R56-R27</f>
        <v>0</v>
      </c>
      <c r="S59" s="195">
        <f>S56-S27</f>
        <v>0</v>
      </c>
      <c r="T59" s="195">
        <f>T56-T27</f>
        <v>0</v>
      </c>
      <c r="U59" s="195">
        <f>U56-U27</f>
        <v>0</v>
      </c>
      <c r="V59" s="165"/>
      <c r="W59" s="195">
        <f>W56-W27</f>
        <v>0</v>
      </c>
      <c r="X59" s="195">
        <f>X56-X27</f>
        <v>0</v>
      </c>
      <c r="Y59" s="195">
        <f>Y56-Y27</f>
        <v>0</v>
      </c>
      <c r="Z59" s="195">
        <f>Z56-Z27</f>
        <v>0</v>
      </c>
      <c r="AA59" s="195"/>
      <c r="AB59" s="195">
        <f>AB56-AB27</f>
        <v>0</v>
      </c>
      <c r="AC59" s="195">
        <f>AC56-AC27</f>
        <v>0</v>
      </c>
      <c r="AD59" s="195">
        <f>AD56-AD27</f>
        <v>0</v>
      </c>
      <c r="AE59" s="195">
        <f>AE56-AE27</f>
        <v>0</v>
      </c>
      <c r="AF59" s="195"/>
      <c r="AG59" s="195"/>
      <c r="AH59" s="195"/>
      <c r="AI59" s="195"/>
    </row>
    <row r="60" spans="1:35">
      <c r="B60" s="100"/>
      <c r="C60" s="165"/>
      <c r="D60" s="165"/>
      <c r="E60" s="165"/>
      <c r="F60" s="165"/>
      <c r="G60" s="165"/>
      <c r="H60" s="165"/>
      <c r="I60" s="165"/>
      <c r="J60" s="165"/>
      <c r="K60" s="165"/>
      <c r="L60" s="165"/>
      <c r="M60" s="165"/>
      <c r="N60" s="165"/>
      <c r="O60" s="165"/>
      <c r="P60" s="165"/>
      <c r="R60" s="165"/>
      <c r="S60" s="165"/>
      <c r="T60" s="165"/>
      <c r="U60" s="165"/>
      <c r="V60" s="165"/>
      <c r="W60" s="165"/>
      <c r="X60" s="165"/>
      <c r="Y60" s="165"/>
      <c r="Z60" s="165"/>
      <c r="AA60" s="165"/>
      <c r="AB60" s="165"/>
      <c r="AC60" s="165"/>
      <c r="AD60" s="165"/>
      <c r="AE60" s="162"/>
    </row>
    <row r="61" spans="1:35">
      <c r="B61" s="100"/>
      <c r="C61" s="165"/>
      <c r="D61" s="165"/>
      <c r="E61" s="165"/>
      <c r="F61" s="165"/>
      <c r="G61" s="165"/>
      <c r="H61" s="165"/>
      <c r="I61" s="165"/>
      <c r="J61" s="165"/>
      <c r="K61" s="165"/>
      <c r="L61" s="165"/>
      <c r="M61" s="165"/>
      <c r="N61" s="165"/>
      <c r="O61" s="165"/>
      <c r="P61" s="165"/>
      <c r="R61" s="165"/>
      <c r="S61" s="165"/>
      <c r="T61" s="165"/>
      <c r="U61" s="165"/>
      <c r="V61" s="165"/>
      <c r="W61" s="165"/>
      <c r="X61" s="165"/>
      <c r="Y61" s="165"/>
      <c r="Z61" s="165"/>
      <c r="AA61" s="165"/>
      <c r="AB61" s="165"/>
      <c r="AC61" s="165"/>
      <c r="AD61" s="165"/>
      <c r="AE61" s="162"/>
    </row>
    <row r="62" spans="1:35">
      <c r="B62" s="100"/>
      <c r="C62" s="165"/>
      <c r="D62" s="165"/>
      <c r="E62" s="165"/>
      <c r="F62" s="165"/>
      <c r="G62" s="165"/>
      <c r="H62" s="165"/>
      <c r="I62" s="165"/>
      <c r="J62" s="165"/>
      <c r="K62" s="165"/>
      <c r="L62" s="165"/>
      <c r="M62" s="165"/>
      <c r="N62" s="165"/>
      <c r="O62" s="165"/>
      <c r="P62" s="165"/>
      <c r="R62" s="165"/>
      <c r="S62" s="165"/>
      <c r="T62" s="165"/>
      <c r="U62" s="165"/>
      <c r="V62" s="165"/>
      <c r="W62" s="165"/>
      <c r="X62" s="165"/>
      <c r="Y62" s="165"/>
      <c r="Z62" s="165"/>
      <c r="AA62" s="165"/>
      <c r="AB62" s="165"/>
      <c r="AC62" s="165"/>
      <c r="AD62" s="165"/>
      <c r="AE62" s="162"/>
    </row>
    <row r="63" spans="1:35">
      <c r="B63" s="100"/>
      <c r="C63" s="165"/>
      <c r="D63" s="165"/>
      <c r="E63" s="165"/>
      <c r="F63" s="165"/>
      <c r="G63" s="165"/>
      <c r="H63" s="165"/>
      <c r="I63" s="165"/>
      <c r="J63" s="165"/>
      <c r="K63" s="165"/>
      <c r="L63" s="165"/>
      <c r="M63" s="165"/>
      <c r="N63" s="165"/>
      <c r="O63" s="165"/>
      <c r="P63" s="165"/>
      <c r="R63" s="165"/>
      <c r="S63" s="165"/>
      <c r="T63" s="165"/>
      <c r="U63" s="165"/>
      <c r="V63" s="165"/>
      <c r="W63" s="165"/>
      <c r="X63" s="165"/>
      <c r="Y63" s="165"/>
      <c r="Z63" s="165"/>
      <c r="AA63" s="165"/>
      <c r="AB63" s="165"/>
      <c r="AC63" s="165"/>
      <c r="AD63" s="165"/>
      <c r="AE63" s="162"/>
    </row>
    <row r="64" spans="1:35">
      <c r="B64" s="100"/>
      <c r="C64" s="165"/>
      <c r="D64" s="165"/>
      <c r="E64" s="165"/>
      <c r="F64" s="165"/>
      <c r="G64" s="165"/>
      <c r="H64" s="165"/>
      <c r="I64" s="165"/>
      <c r="J64" s="165"/>
      <c r="K64" s="165"/>
      <c r="L64" s="165"/>
      <c r="M64" s="165"/>
      <c r="N64" s="165"/>
      <c r="O64" s="165"/>
      <c r="P64" s="165"/>
      <c r="R64" s="165"/>
      <c r="S64" s="165"/>
      <c r="T64" s="165"/>
      <c r="U64" s="165"/>
      <c r="V64" s="165"/>
      <c r="W64" s="165"/>
      <c r="X64" s="165"/>
      <c r="Y64" s="165"/>
      <c r="Z64" s="165"/>
      <c r="AA64" s="165"/>
      <c r="AB64" s="165"/>
      <c r="AC64" s="165"/>
      <c r="AD64" s="165"/>
      <c r="AE64" s="162"/>
    </row>
    <row r="65" spans="2:31">
      <c r="B65" s="100"/>
      <c r="C65" s="165"/>
      <c r="D65" s="165"/>
      <c r="E65" s="165"/>
      <c r="F65" s="165"/>
      <c r="G65" s="165"/>
      <c r="H65" s="165"/>
      <c r="I65" s="165"/>
      <c r="J65" s="165"/>
      <c r="K65" s="165"/>
      <c r="L65" s="165"/>
      <c r="M65" s="165"/>
      <c r="N65" s="165"/>
      <c r="O65" s="165"/>
      <c r="P65" s="165"/>
      <c r="R65" s="165"/>
      <c r="S65" s="165"/>
      <c r="T65" s="165"/>
      <c r="U65" s="165"/>
      <c r="V65" s="165"/>
      <c r="W65" s="165"/>
      <c r="X65" s="165"/>
      <c r="Y65" s="165"/>
      <c r="Z65" s="165"/>
      <c r="AA65" s="165"/>
      <c r="AB65" s="165"/>
      <c r="AC65" s="165"/>
      <c r="AD65" s="165"/>
      <c r="AE65" s="162"/>
    </row>
    <row r="66" spans="2:31">
      <c r="B66" s="100"/>
      <c r="C66" s="165"/>
      <c r="D66" s="165"/>
      <c r="E66" s="165"/>
      <c r="F66" s="165"/>
      <c r="G66" s="165"/>
      <c r="H66" s="165"/>
      <c r="I66" s="165"/>
      <c r="J66" s="165"/>
      <c r="K66" s="165"/>
      <c r="L66" s="165"/>
      <c r="M66" s="165"/>
      <c r="N66" s="165"/>
      <c r="O66" s="165"/>
      <c r="P66" s="165"/>
      <c r="R66" s="165"/>
      <c r="S66" s="165"/>
      <c r="T66" s="165"/>
      <c r="U66" s="165"/>
      <c r="V66" s="165"/>
      <c r="W66" s="165"/>
      <c r="X66" s="165"/>
      <c r="Y66" s="165"/>
      <c r="Z66" s="165"/>
      <c r="AA66" s="165"/>
      <c r="AB66" s="165"/>
      <c r="AC66" s="165"/>
      <c r="AD66" s="165"/>
      <c r="AE66" s="162"/>
    </row>
    <row r="67" spans="2:31">
      <c r="B67" s="100"/>
      <c r="C67" s="165"/>
      <c r="D67" s="165"/>
      <c r="E67" s="165"/>
      <c r="F67" s="165"/>
      <c r="G67" s="165"/>
      <c r="H67" s="165"/>
      <c r="I67" s="165"/>
      <c r="J67" s="165"/>
      <c r="K67" s="165"/>
      <c r="L67" s="165"/>
      <c r="M67" s="165"/>
      <c r="N67" s="165"/>
      <c r="O67" s="165"/>
      <c r="P67" s="165"/>
      <c r="R67" s="165"/>
      <c r="S67" s="165"/>
      <c r="T67" s="165"/>
      <c r="U67" s="165"/>
      <c r="V67" s="165"/>
      <c r="W67" s="165"/>
      <c r="X67" s="165"/>
      <c r="Y67" s="165"/>
      <c r="Z67" s="165"/>
      <c r="AA67" s="165"/>
      <c r="AB67" s="165"/>
      <c r="AC67" s="165"/>
      <c r="AD67" s="165"/>
      <c r="AE67" s="162"/>
    </row>
    <row r="68" spans="2:31">
      <c r="B68" s="100"/>
      <c r="C68" s="165"/>
      <c r="D68" s="165"/>
      <c r="E68" s="165"/>
      <c r="F68" s="165"/>
      <c r="G68" s="165"/>
      <c r="H68" s="165"/>
      <c r="I68" s="165"/>
      <c r="J68" s="165"/>
      <c r="K68" s="165"/>
      <c r="L68" s="165"/>
      <c r="M68" s="165"/>
      <c r="N68" s="165"/>
      <c r="O68" s="165"/>
      <c r="P68" s="165"/>
      <c r="R68" s="165"/>
      <c r="S68" s="165"/>
      <c r="T68" s="165"/>
      <c r="U68" s="165"/>
      <c r="V68" s="165"/>
      <c r="W68" s="165"/>
      <c r="X68" s="165"/>
      <c r="Y68" s="165"/>
      <c r="Z68" s="165"/>
      <c r="AA68" s="165"/>
      <c r="AB68" s="165"/>
      <c r="AC68" s="165"/>
      <c r="AD68" s="165"/>
      <c r="AE68" s="162"/>
    </row>
    <row r="69" spans="2:31">
      <c r="B69" s="100"/>
      <c r="C69" s="165"/>
      <c r="D69" s="165"/>
      <c r="E69" s="165"/>
      <c r="F69" s="165"/>
      <c r="G69" s="165"/>
      <c r="H69" s="165"/>
      <c r="I69" s="165"/>
      <c r="J69" s="165"/>
      <c r="K69" s="165"/>
      <c r="L69" s="165"/>
      <c r="M69" s="165"/>
      <c r="N69" s="165"/>
      <c r="O69" s="165"/>
      <c r="P69" s="165"/>
      <c r="R69" s="165"/>
      <c r="S69" s="165"/>
      <c r="T69" s="165"/>
      <c r="U69" s="165"/>
      <c r="V69" s="165"/>
      <c r="W69" s="165"/>
      <c r="X69" s="165"/>
      <c r="Y69" s="165"/>
      <c r="Z69" s="165"/>
      <c r="AA69" s="165"/>
      <c r="AB69" s="165"/>
      <c r="AC69" s="165"/>
      <c r="AD69" s="165"/>
      <c r="AE69" s="162"/>
    </row>
    <row r="70" spans="2:31">
      <c r="B70" s="100"/>
      <c r="C70" s="165"/>
      <c r="D70" s="165"/>
      <c r="E70" s="165"/>
      <c r="F70" s="165"/>
      <c r="G70" s="165"/>
      <c r="H70" s="165"/>
      <c r="I70" s="165"/>
      <c r="J70" s="165"/>
      <c r="K70" s="165"/>
      <c r="L70" s="165"/>
      <c r="M70" s="165"/>
      <c r="N70" s="165"/>
      <c r="O70" s="165"/>
      <c r="P70" s="165"/>
      <c r="R70" s="165"/>
      <c r="S70" s="165"/>
      <c r="T70" s="165"/>
      <c r="U70" s="165"/>
      <c r="V70" s="165"/>
      <c r="W70" s="165"/>
      <c r="X70" s="165"/>
      <c r="Y70" s="165"/>
      <c r="Z70" s="165"/>
      <c r="AA70" s="165"/>
      <c r="AB70" s="165"/>
      <c r="AC70" s="165"/>
      <c r="AD70" s="165"/>
      <c r="AE70" s="162"/>
    </row>
    <row r="71" spans="2:31">
      <c r="B71" s="100"/>
      <c r="C71" s="165"/>
      <c r="D71" s="165"/>
      <c r="E71" s="165"/>
      <c r="F71" s="165"/>
      <c r="G71" s="165"/>
      <c r="H71" s="165"/>
      <c r="I71" s="165"/>
      <c r="J71" s="165"/>
      <c r="K71" s="165"/>
      <c r="L71" s="165"/>
      <c r="M71" s="165"/>
      <c r="N71" s="165"/>
      <c r="O71" s="165"/>
      <c r="P71" s="165"/>
      <c r="R71" s="165"/>
      <c r="S71" s="165"/>
      <c r="T71" s="165"/>
      <c r="U71" s="165"/>
      <c r="V71" s="165"/>
      <c r="W71" s="165"/>
      <c r="X71" s="165"/>
      <c r="Y71" s="165"/>
      <c r="Z71" s="165"/>
      <c r="AA71" s="165"/>
      <c r="AB71" s="165"/>
      <c r="AC71" s="165"/>
      <c r="AD71" s="165"/>
      <c r="AE71" s="162"/>
    </row>
  </sheetData>
  <sheetProtection selectLockedCells="1"/>
  <mergeCells count="6">
    <mergeCell ref="D6:F6"/>
    <mergeCell ref="H6:K6"/>
    <mergeCell ref="M6:P6"/>
    <mergeCell ref="W6:Z6"/>
    <mergeCell ref="AB6:AE6"/>
    <mergeCell ref="R6:U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P53"/>
  <sheetViews>
    <sheetView zoomScaleNormal="100" workbookViewId="0">
      <pane xSplit="3" ySplit="7" topLeftCell="D8" activePane="bottomRight" state="frozen"/>
      <selection activeCell="F54" sqref="F54"/>
      <selection pane="topRight" activeCell="F54" sqref="F54"/>
      <selection pane="bottomLeft" activeCell="F54" sqref="F54"/>
      <selection pane="bottomRight" activeCell="B57" sqref="B57"/>
    </sheetView>
  </sheetViews>
  <sheetFormatPr defaultRowHeight="13.2"/>
  <cols>
    <col min="1" max="1" width="4.33203125" customWidth="1"/>
    <col min="2" max="2" width="64.6640625" customWidth="1"/>
    <col min="3" max="3" width="1.5546875" customWidth="1"/>
    <col min="4" max="7" width="14.33203125" customWidth="1"/>
    <col min="8" max="8" width="1.33203125" customWidth="1"/>
    <col min="9" max="13" width="14.33203125" customWidth="1"/>
    <col min="14" max="14" width="1.33203125" customWidth="1"/>
    <col min="15" max="19" width="14.33203125" customWidth="1"/>
    <col min="20" max="20" width="1.33203125" style="193" customWidth="1"/>
    <col min="21" max="25" width="14.33203125" style="193" customWidth="1"/>
    <col min="26" max="26" width="1.5546875" customWidth="1"/>
    <col min="27" max="27" width="14.33203125" customWidth="1"/>
    <col min="28" max="29" width="13.6640625" style="193" customWidth="1"/>
    <col min="30" max="30" width="13.6640625" customWidth="1"/>
    <col min="31" max="31" width="12.6640625" customWidth="1"/>
    <col min="32" max="32" width="2.44140625" customWidth="1"/>
    <col min="33" max="37" width="13.6640625" customWidth="1"/>
    <col min="38" max="41" width="2.44140625" customWidth="1"/>
    <col min="42" max="42" width="1.6640625" customWidth="1"/>
  </cols>
  <sheetData>
    <row r="1" spans="1:42" s="2" customFormat="1" ht="12">
      <c r="B1" s="7" t="s">
        <v>0</v>
      </c>
      <c r="G1" s="7"/>
      <c r="H1" s="7"/>
      <c r="M1" s="7"/>
      <c r="N1" s="7"/>
      <c r="S1" s="7"/>
      <c r="T1" s="70"/>
      <c r="U1" s="70"/>
      <c r="V1" s="70"/>
      <c r="W1" s="70"/>
      <c r="X1" s="70"/>
      <c r="Y1" s="70"/>
      <c r="AB1" s="70"/>
      <c r="AC1" s="70"/>
    </row>
    <row r="2" spans="1:42" s="2" customFormat="1" ht="17.399999999999999">
      <c r="B2" s="7" t="s">
        <v>201</v>
      </c>
      <c r="T2" s="70"/>
      <c r="U2" s="70"/>
      <c r="V2" s="70"/>
      <c r="W2" s="70"/>
      <c r="X2" s="70"/>
      <c r="Y2" s="70"/>
      <c r="AB2" s="70"/>
      <c r="AC2" s="70"/>
      <c r="AM2" s="160"/>
      <c r="AN2" s="160"/>
    </row>
    <row r="3" spans="1:42" s="2" customFormat="1" ht="11.4">
      <c r="B3" s="49" t="s">
        <v>237</v>
      </c>
      <c r="T3" s="70"/>
      <c r="U3" s="70"/>
      <c r="V3" s="70"/>
      <c r="W3" s="70"/>
      <c r="X3" s="70"/>
      <c r="Y3" s="70"/>
      <c r="AB3" s="70"/>
      <c r="AC3" s="70"/>
    </row>
    <row r="4" spans="1:42" s="2" customFormat="1" ht="11.4">
      <c r="T4" s="70"/>
      <c r="U4" s="70"/>
      <c r="V4" s="70"/>
      <c r="W4" s="70"/>
      <c r="X4" s="70"/>
      <c r="Y4" s="70"/>
      <c r="AB4" s="70"/>
      <c r="AC4" s="70"/>
      <c r="AI4" s="2" t="s">
        <v>105</v>
      </c>
      <c r="AJ4" s="2" t="s">
        <v>105</v>
      </c>
    </row>
    <row r="5" spans="1:42" s="2" customFormat="1" ht="11.4">
      <c r="T5" s="70"/>
      <c r="U5" s="70"/>
      <c r="V5" s="70"/>
      <c r="W5" s="70"/>
      <c r="X5" s="70"/>
      <c r="Y5" s="70"/>
      <c r="AB5" s="70"/>
      <c r="AC5" s="70"/>
    </row>
    <row r="6" spans="1:42" s="2" customFormat="1" ht="12.75" customHeight="1">
      <c r="A6" s="1"/>
      <c r="B6" s="12" t="s">
        <v>28</v>
      </c>
      <c r="C6" s="14"/>
      <c r="D6" s="338" t="s">
        <v>198</v>
      </c>
      <c r="E6" s="338"/>
      <c r="F6" s="338"/>
      <c r="G6" s="338"/>
      <c r="H6" s="230"/>
      <c r="I6" s="339" t="s">
        <v>180</v>
      </c>
      <c r="J6" s="339"/>
      <c r="K6" s="339"/>
      <c r="L6" s="339"/>
      <c r="M6" s="339"/>
      <c r="N6" s="230"/>
      <c r="O6" s="340" t="s">
        <v>162</v>
      </c>
      <c r="P6" s="340"/>
      <c r="Q6" s="340"/>
      <c r="R6" s="340"/>
      <c r="S6" s="340"/>
      <c r="T6" s="235"/>
      <c r="U6" s="339" t="s">
        <v>145</v>
      </c>
      <c r="V6" s="339"/>
      <c r="W6" s="339"/>
      <c r="X6" s="339"/>
      <c r="Y6" s="339"/>
      <c r="Z6" s="14"/>
      <c r="AA6" s="338" t="s">
        <v>122</v>
      </c>
      <c r="AB6" s="338"/>
      <c r="AC6" s="338"/>
      <c r="AD6" s="338"/>
      <c r="AE6" s="338"/>
      <c r="AF6" s="14"/>
      <c r="AG6" s="339" t="s">
        <v>100</v>
      </c>
      <c r="AH6" s="339"/>
      <c r="AI6" s="339"/>
      <c r="AJ6" s="339"/>
      <c r="AK6" s="339"/>
      <c r="AL6" s="14"/>
      <c r="AM6" s="14"/>
      <c r="AN6" s="14"/>
      <c r="AO6" s="14"/>
      <c r="AP6" s="10"/>
    </row>
    <row r="7" spans="1:42" s="2" customFormat="1" ht="12.6" thickBot="1">
      <c r="A7" s="1"/>
      <c r="C7" s="100"/>
      <c r="D7" s="192" t="s">
        <v>266</v>
      </c>
      <c r="E7" s="105" t="s">
        <v>263</v>
      </c>
      <c r="F7" s="105" t="s">
        <v>222</v>
      </c>
      <c r="G7" s="105" t="s">
        <v>199</v>
      </c>
      <c r="H7" s="105"/>
      <c r="I7" s="192" t="s">
        <v>180</v>
      </c>
      <c r="J7" s="105" t="s">
        <v>195</v>
      </c>
      <c r="K7" s="105" t="s">
        <v>191</v>
      </c>
      <c r="L7" s="105" t="s">
        <v>185</v>
      </c>
      <c r="M7" s="105" t="s">
        <v>181</v>
      </c>
      <c r="N7" s="105"/>
      <c r="O7" s="192" t="s">
        <v>162</v>
      </c>
      <c r="P7" s="105" t="s">
        <v>177</v>
      </c>
      <c r="Q7" s="105" t="s">
        <v>174</v>
      </c>
      <c r="R7" s="105" t="s">
        <v>172</v>
      </c>
      <c r="S7" s="105" t="s">
        <v>163</v>
      </c>
      <c r="T7" s="236"/>
      <c r="U7" s="105" t="s">
        <v>145</v>
      </c>
      <c r="V7" s="105" t="s">
        <v>159</v>
      </c>
      <c r="W7" s="105" t="s">
        <v>156</v>
      </c>
      <c r="X7" s="105" t="s">
        <v>154</v>
      </c>
      <c r="Y7" s="105" t="s">
        <v>146</v>
      </c>
      <c r="Z7" s="165"/>
      <c r="AA7" s="105" t="s">
        <v>122</v>
      </c>
      <c r="AB7" s="192" t="s">
        <v>136</v>
      </c>
      <c r="AC7" s="192" t="s">
        <v>133</v>
      </c>
      <c r="AD7" s="105" t="s">
        <v>128</v>
      </c>
      <c r="AE7" s="105" t="s">
        <v>123</v>
      </c>
      <c r="AF7" s="165"/>
      <c r="AG7" s="105" t="s">
        <v>100</v>
      </c>
      <c r="AH7" s="105" t="s">
        <v>111</v>
      </c>
      <c r="AI7" s="105" t="s">
        <v>109</v>
      </c>
      <c r="AJ7" s="105" t="s">
        <v>106</v>
      </c>
      <c r="AK7" s="105" t="s">
        <v>101</v>
      </c>
      <c r="AL7" s="162"/>
      <c r="AM7" s="157"/>
      <c r="AN7" s="124"/>
      <c r="AO7" s="100"/>
      <c r="AP7" s="4"/>
    </row>
    <row r="8" spans="1:42" s="2" customFormat="1" ht="12">
      <c r="A8" s="1"/>
      <c r="B8" s="71" t="s">
        <v>238</v>
      </c>
      <c r="C8" s="72"/>
      <c r="D8" s="125"/>
      <c r="E8" s="106"/>
      <c r="F8" s="106"/>
      <c r="G8" s="106"/>
      <c r="H8" s="106"/>
      <c r="I8" s="125"/>
      <c r="J8" s="106"/>
      <c r="K8" s="106"/>
      <c r="L8" s="106"/>
      <c r="M8" s="106"/>
      <c r="N8" s="106"/>
      <c r="O8" s="125"/>
      <c r="P8" s="106"/>
      <c r="Q8" s="106"/>
      <c r="R8" s="106"/>
      <c r="S8" s="106"/>
      <c r="T8" s="231"/>
      <c r="U8" s="126"/>
      <c r="V8" s="106"/>
      <c r="W8" s="106"/>
      <c r="X8" s="106"/>
      <c r="Y8" s="106"/>
      <c r="Z8" s="72"/>
      <c r="AA8" s="125"/>
      <c r="AB8" s="106"/>
      <c r="AC8" s="106"/>
      <c r="AD8" s="106"/>
      <c r="AE8" s="106"/>
      <c r="AF8" s="72"/>
      <c r="AG8" s="125"/>
      <c r="AH8" s="106"/>
      <c r="AI8" s="106"/>
      <c r="AJ8" s="106"/>
      <c r="AK8" s="106"/>
      <c r="AL8" s="72"/>
      <c r="AM8" s="72"/>
      <c r="AN8" s="72"/>
      <c r="AO8" s="72"/>
      <c r="AP8" s="21"/>
    </row>
    <row r="9" spans="1:42" s="2" customFormat="1" ht="12">
      <c r="A9" s="1"/>
      <c r="B9" s="77" t="s">
        <v>99</v>
      </c>
      <c r="C9" s="100"/>
      <c r="D9" s="126">
        <f>SUM(E9:G9)</f>
        <v>1047285</v>
      </c>
      <c r="E9" s="107">
        <v>355845</v>
      </c>
      <c r="F9" s="107">
        <v>350454</v>
      </c>
      <c r="G9" s="107">
        <v>340986</v>
      </c>
      <c r="H9" s="107"/>
      <c r="I9" s="126">
        <f>SUM(J9:M9)</f>
        <v>1157686</v>
      </c>
      <c r="J9" s="107">
        <v>332618</v>
      </c>
      <c r="K9" s="107">
        <v>339463</v>
      </c>
      <c r="L9" s="107">
        <v>248340</v>
      </c>
      <c r="M9" s="107">
        <v>237265</v>
      </c>
      <c r="N9" s="107"/>
      <c r="O9" s="126">
        <f>SUM(P9:S9)</f>
        <v>907812</v>
      </c>
      <c r="P9" s="107">
        <v>241889</v>
      </c>
      <c r="Q9" s="107">
        <v>238607</v>
      </c>
      <c r="R9" s="107">
        <v>219233</v>
      </c>
      <c r="S9" s="107">
        <v>208083</v>
      </c>
      <c r="T9" s="87"/>
      <c r="U9" s="126">
        <f>SUM(V9:Y9)</f>
        <v>828968</v>
      </c>
      <c r="V9" s="107">
        <v>217892</v>
      </c>
      <c r="W9" s="107">
        <v>209102</v>
      </c>
      <c r="X9" s="107">
        <v>208121</v>
      </c>
      <c r="Y9" s="107">
        <v>193853</v>
      </c>
      <c r="Z9" s="165"/>
      <c r="AA9" s="126">
        <f>SUM(AB9:AE9)</f>
        <v>705495</v>
      </c>
      <c r="AB9" s="107">
        <v>183638</v>
      </c>
      <c r="AC9" s="107">
        <v>177109</v>
      </c>
      <c r="AD9" s="107">
        <v>175061</v>
      </c>
      <c r="AE9" s="107">
        <v>169687</v>
      </c>
      <c r="AF9" s="165"/>
      <c r="AG9" s="126">
        <f>SUM(AH9:AK9)</f>
        <v>601018</v>
      </c>
      <c r="AH9" s="107">
        <v>156624</v>
      </c>
      <c r="AI9" s="107">
        <v>147505</v>
      </c>
      <c r="AJ9" s="107">
        <v>149099</v>
      </c>
      <c r="AK9" s="107">
        <v>147790</v>
      </c>
      <c r="AL9" s="162"/>
      <c r="AM9" s="157"/>
      <c r="AN9" s="124"/>
      <c r="AO9" s="100"/>
      <c r="AP9" s="78"/>
    </row>
    <row r="10" spans="1:42" s="2" customFormat="1" ht="12">
      <c r="A10" s="1"/>
      <c r="B10" s="100" t="s">
        <v>23</v>
      </c>
      <c r="C10" s="100"/>
      <c r="D10" s="126">
        <f t="shared" ref="D10:D12" si="0">SUM(E10:G10)</f>
        <v>999806</v>
      </c>
      <c r="E10" s="107">
        <v>335915</v>
      </c>
      <c r="F10" s="107">
        <v>334492</v>
      </c>
      <c r="G10" s="107">
        <v>329399</v>
      </c>
      <c r="H10" s="107"/>
      <c r="I10" s="126">
        <f>SUM(J10:M10)</f>
        <v>1275586</v>
      </c>
      <c r="J10" s="107">
        <v>324915</v>
      </c>
      <c r="K10" s="107">
        <v>322865</v>
      </c>
      <c r="L10" s="107">
        <v>315508</v>
      </c>
      <c r="M10" s="107">
        <v>312298</v>
      </c>
      <c r="N10" s="107"/>
      <c r="O10" s="126">
        <f>SUM(P10:S10)</f>
        <v>1247915</v>
      </c>
      <c r="P10" s="107">
        <v>315248</v>
      </c>
      <c r="Q10" s="107">
        <v>310762</v>
      </c>
      <c r="R10" s="107">
        <v>310354</v>
      </c>
      <c r="S10" s="107">
        <v>311551</v>
      </c>
      <c r="T10" s="87"/>
      <c r="U10" s="126">
        <f>SUM(V10:Y10)</f>
        <v>1232504</v>
      </c>
      <c r="V10" s="107">
        <v>316751</v>
      </c>
      <c r="W10" s="107">
        <v>312279</v>
      </c>
      <c r="X10" s="107">
        <v>308070</v>
      </c>
      <c r="Y10" s="107">
        <v>295404</v>
      </c>
      <c r="Z10" s="165"/>
      <c r="AA10" s="126">
        <f>SUM(AB10:AE10)</f>
        <v>981102</v>
      </c>
      <c r="AB10" s="107">
        <v>287804</v>
      </c>
      <c r="AC10" s="107">
        <v>263436</v>
      </c>
      <c r="AD10" s="107">
        <v>219656</v>
      </c>
      <c r="AE10" s="107">
        <v>210206</v>
      </c>
      <c r="AF10" s="165"/>
      <c r="AG10" s="126">
        <f>SUM(AH10:AK10)</f>
        <v>746409</v>
      </c>
      <c r="AH10" s="107">
        <v>192969</v>
      </c>
      <c r="AI10" s="107">
        <v>183636</v>
      </c>
      <c r="AJ10" s="107">
        <v>184137</v>
      </c>
      <c r="AK10" s="107">
        <v>185667</v>
      </c>
      <c r="AL10" s="162"/>
      <c r="AM10" s="157"/>
      <c r="AN10" s="124"/>
      <c r="AO10" s="100"/>
      <c r="AP10" s="11"/>
    </row>
    <row r="11" spans="1:42" s="2" customFormat="1" ht="12">
      <c r="A11" s="1"/>
      <c r="B11" s="100" t="s">
        <v>22</v>
      </c>
      <c r="C11" s="100"/>
      <c r="D11" s="126">
        <f t="shared" si="0"/>
        <v>252170</v>
      </c>
      <c r="E11" s="107">
        <v>76299</v>
      </c>
      <c r="F11" s="107">
        <v>107348</v>
      </c>
      <c r="G11" s="107">
        <v>68523</v>
      </c>
      <c r="H11" s="107"/>
      <c r="I11" s="126">
        <f>SUM(J11:M11)</f>
        <v>402851</v>
      </c>
      <c r="J11" s="107">
        <v>105803</v>
      </c>
      <c r="K11" s="107">
        <v>81055</v>
      </c>
      <c r="L11" s="107">
        <v>138095</v>
      </c>
      <c r="M11" s="107">
        <v>77898</v>
      </c>
      <c r="N11" s="107"/>
      <c r="O11" s="126">
        <f>SUM(P11:S11)</f>
        <v>428092</v>
      </c>
      <c r="P11" s="107">
        <v>119728</v>
      </c>
      <c r="Q11" s="107">
        <v>98721</v>
      </c>
      <c r="R11" s="107">
        <v>132756</v>
      </c>
      <c r="S11" s="107">
        <v>76887</v>
      </c>
      <c r="T11" s="87"/>
      <c r="U11" s="126">
        <f>SUM(V11:Y11)</f>
        <v>437512</v>
      </c>
      <c r="V11" s="107">
        <v>139924</v>
      </c>
      <c r="W11" s="107">
        <v>84113</v>
      </c>
      <c r="X11" s="107">
        <v>135244</v>
      </c>
      <c r="Y11" s="107">
        <v>78231</v>
      </c>
      <c r="Z11" s="165"/>
      <c r="AA11" s="126">
        <f>SUM(AB11:AE11)</f>
        <v>369144</v>
      </c>
      <c r="AB11" s="107">
        <v>123497</v>
      </c>
      <c r="AC11" s="107">
        <v>87227</v>
      </c>
      <c r="AD11" s="107">
        <v>97764</v>
      </c>
      <c r="AE11" s="107">
        <v>60656</v>
      </c>
      <c r="AF11" s="165"/>
      <c r="AG11" s="126">
        <f>SUM(AH11:AK11)</f>
        <v>283710</v>
      </c>
      <c r="AH11" s="107">
        <v>86126</v>
      </c>
      <c r="AI11" s="107">
        <v>64397</v>
      </c>
      <c r="AJ11" s="107">
        <v>81856</v>
      </c>
      <c r="AK11" s="107">
        <v>51331</v>
      </c>
      <c r="AL11" s="162"/>
      <c r="AM11" s="157"/>
      <c r="AN11" s="124"/>
      <c r="AO11" s="100"/>
      <c r="AP11" s="11"/>
    </row>
    <row r="12" spans="1:42" s="2" customFormat="1" ht="12">
      <c r="A12" s="1"/>
      <c r="B12" s="100" t="s">
        <v>79</v>
      </c>
      <c r="C12" s="100"/>
      <c r="D12" s="126">
        <f t="shared" si="0"/>
        <v>193327</v>
      </c>
      <c r="E12" s="107">
        <v>64872</v>
      </c>
      <c r="F12" s="107">
        <v>63350</v>
      </c>
      <c r="G12" s="107">
        <v>65105</v>
      </c>
      <c r="H12" s="107"/>
      <c r="I12" s="126">
        <f>SUM(J12:M12)</f>
        <v>273613</v>
      </c>
      <c r="J12" s="107">
        <v>63276</v>
      </c>
      <c r="K12" s="107">
        <v>71296</v>
      </c>
      <c r="L12" s="107">
        <v>69614</v>
      </c>
      <c r="M12" s="107">
        <v>69427</v>
      </c>
      <c r="N12" s="107"/>
      <c r="O12" s="126">
        <f>SUM(P12:S12)</f>
        <v>284936</v>
      </c>
      <c r="P12" s="107">
        <v>70356</v>
      </c>
      <c r="Q12" s="107">
        <v>71056</v>
      </c>
      <c r="R12" s="107">
        <v>72888</v>
      </c>
      <c r="S12" s="107">
        <v>70636</v>
      </c>
      <c r="T12" s="87"/>
      <c r="U12" s="126">
        <f>SUM(V12:Y12)</f>
        <v>316257</v>
      </c>
      <c r="V12" s="107">
        <v>79703</v>
      </c>
      <c r="W12" s="107">
        <v>80385</v>
      </c>
      <c r="X12" s="107">
        <v>82970</v>
      </c>
      <c r="Y12" s="107">
        <v>73199</v>
      </c>
      <c r="Z12" s="165"/>
      <c r="AA12" s="126">
        <f>SUM(AB12:AE12)</f>
        <v>235316</v>
      </c>
      <c r="AB12" s="107">
        <v>68615</v>
      </c>
      <c r="AC12" s="107">
        <v>65358</v>
      </c>
      <c r="AD12" s="107">
        <v>50228</v>
      </c>
      <c r="AE12" s="107">
        <v>51115</v>
      </c>
      <c r="AF12" s="165"/>
      <c r="AG12" s="126">
        <f>SUM(AH12:AK12)</f>
        <v>193091</v>
      </c>
      <c r="AH12" s="107">
        <v>48084</v>
      </c>
      <c r="AI12" s="107">
        <v>45005</v>
      </c>
      <c r="AJ12" s="107">
        <v>50255</v>
      </c>
      <c r="AK12" s="107">
        <v>49747</v>
      </c>
      <c r="AL12" s="162"/>
      <c r="AM12" s="157"/>
      <c r="AN12" s="124"/>
      <c r="AO12" s="100"/>
      <c r="AP12" s="11"/>
    </row>
    <row r="13" spans="1:42" s="2" customFormat="1" ht="12">
      <c r="A13" s="1"/>
      <c r="B13" s="16" t="s">
        <v>61</v>
      </c>
      <c r="C13" s="16"/>
      <c r="D13" s="246">
        <f>SUM(D9:D12)</f>
        <v>2492588</v>
      </c>
      <c r="E13" s="24">
        <f>SUM(E9:E12)</f>
        <v>832931</v>
      </c>
      <c r="F13" s="24">
        <f>SUM(F9:F12)</f>
        <v>855644</v>
      </c>
      <c r="G13" s="24">
        <f>SUM(G9:G12)</f>
        <v>804013</v>
      </c>
      <c r="H13" s="24"/>
      <c r="I13" s="246">
        <f>SUM(I9:I12)</f>
        <v>3109736</v>
      </c>
      <c r="J13" s="24">
        <f>SUM(J9:J12)</f>
        <v>826612</v>
      </c>
      <c r="K13" s="24">
        <f>SUM(K9:K12)</f>
        <v>814679</v>
      </c>
      <c r="L13" s="24">
        <f>SUM(L9:L12)</f>
        <v>771557</v>
      </c>
      <c r="M13" s="24">
        <f>SUM(M9:M12)</f>
        <v>696888</v>
      </c>
      <c r="N13" s="24"/>
      <c r="O13" s="246">
        <f>SUM(O9:O12)</f>
        <v>2868755</v>
      </c>
      <c r="P13" s="24">
        <f>SUM(P9:P12)</f>
        <v>747221</v>
      </c>
      <c r="Q13" s="24">
        <f>SUM(Q9:Q12)</f>
        <v>719146</v>
      </c>
      <c r="R13" s="24">
        <f>SUM(R9:R12)</f>
        <v>735231</v>
      </c>
      <c r="S13" s="24">
        <f>SUM(S9:S12)</f>
        <v>667157</v>
      </c>
      <c r="T13" s="219"/>
      <c r="U13" s="127">
        <f>SUM(U9:U12)</f>
        <v>2815241</v>
      </c>
      <c r="V13" s="305">
        <f>SUM(V9:V12)</f>
        <v>754270</v>
      </c>
      <c r="W13" s="305">
        <f>SUM(W9:W12)</f>
        <v>685879</v>
      </c>
      <c r="X13" s="305">
        <f>SUM(X9:X12)</f>
        <v>734405</v>
      </c>
      <c r="Y13" s="305">
        <f>SUM(Y9:Y12)</f>
        <v>640687</v>
      </c>
      <c r="Z13" s="16"/>
      <c r="AA13" s="127">
        <f>SUM(AA9:AA12)</f>
        <v>2291057</v>
      </c>
      <c r="AB13" s="305">
        <f>SUM(AB9:AB12)</f>
        <v>663554</v>
      </c>
      <c r="AC13" s="305">
        <f>SUM(AC9:AC12)</f>
        <v>593130</v>
      </c>
      <c r="AD13" s="305">
        <f>SUM(AD9:AD12)</f>
        <v>542709</v>
      </c>
      <c r="AE13" s="305">
        <f>SUM(AE9:AE12)</f>
        <v>491664</v>
      </c>
      <c r="AF13" s="16"/>
      <c r="AG13" s="127">
        <f>SUM(AG9:AG12)</f>
        <v>1824228</v>
      </c>
      <c r="AH13" s="305">
        <f>SUM(AH9:AH12)</f>
        <v>483803</v>
      </c>
      <c r="AI13" s="305">
        <f>SUM(AI9:AI12)</f>
        <v>440543</v>
      </c>
      <c r="AJ13" s="305">
        <f>SUM(AJ9:AJ12)</f>
        <v>465347</v>
      </c>
      <c r="AK13" s="305">
        <f>SUM(AK9:AK12)</f>
        <v>434535</v>
      </c>
      <c r="AL13" s="16"/>
      <c r="AM13" s="16"/>
      <c r="AN13" s="16"/>
      <c r="AO13" s="16"/>
      <c r="AP13" s="25"/>
    </row>
    <row r="14" spans="1:42" s="2" customFormat="1" ht="12">
      <c r="A14" s="1"/>
      <c r="B14" s="100"/>
      <c r="C14" s="100"/>
      <c r="D14" s="247"/>
      <c r="E14" s="161"/>
      <c r="F14" s="161"/>
      <c r="G14" s="161"/>
      <c r="H14" s="161"/>
      <c r="I14" s="247"/>
      <c r="J14" s="161"/>
      <c r="K14" s="161"/>
      <c r="L14" s="161"/>
      <c r="M14" s="161"/>
      <c r="N14" s="161"/>
      <c r="O14" s="247"/>
      <c r="P14" s="161"/>
      <c r="Q14" s="161"/>
      <c r="R14" s="161"/>
      <c r="S14" s="161"/>
      <c r="T14" s="153"/>
      <c r="U14" s="126"/>
      <c r="V14" s="161"/>
      <c r="W14" s="161"/>
      <c r="X14" s="161"/>
      <c r="Y14" s="161"/>
      <c r="Z14" s="165"/>
      <c r="AA14" s="126"/>
      <c r="AB14" s="107"/>
      <c r="AC14" s="107"/>
      <c r="AD14" s="107"/>
      <c r="AE14" s="107"/>
      <c r="AF14" s="165"/>
      <c r="AG14" s="126"/>
      <c r="AH14" s="107"/>
      <c r="AI14" s="107"/>
      <c r="AJ14" s="107"/>
      <c r="AK14" s="107"/>
      <c r="AL14" s="162"/>
      <c r="AM14" s="157"/>
      <c r="AN14" s="124"/>
      <c r="AO14" s="100"/>
      <c r="AP14" s="11"/>
    </row>
    <row r="15" spans="1:42" s="2" customFormat="1" ht="12">
      <c r="A15" s="1"/>
      <c r="B15" s="71" t="s">
        <v>239</v>
      </c>
      <c r="C15" s="72"/>
      <c r="D15" s="126"/>
      <c r="E15" s="107"/>
      <c r="F15" s="107"/>
      <c r="G15" s="107"/>
      <c r="H15" s="107"/>
      <c r="I15" s="126"/>
      <c r="J15" s="107"/>
      <c r="K15" s="107"/>
      <c r="L15" s="107"/>
      <c r="M15" s="107"/>
      <c r="N15" s="107"/>
      <c r="O15" s="126"/>
      <c r="P15" s="107"/>
      <c r="Q15" s="107"/>
      <c r="R15" s="107"/>
      <c r="S15" s="107"/>
      <c r="T15" s="87"/>
      <c r="U15" s="126"/>
      <c r="V15" s="107"/>
      <c r="W15" s="107"/>
      <c r="X15" s="107"/>
      <c r="Y15" s="107"/>
      <c r="Z15" s="72"/>
      <c r="AA15" s="126"/>
      <c r="AB15" s="107"/>
      <c r="AC15" s="107"/>
      <c r="AD15" s="107"/>
      <c r="AE15" s="107"/>
      <c r="AF15" s="72"/>
      <c r="AG15" s="126"/>
      <c r="AH15" s="107"/>
      <c r="AI15" s="107"/>
      <c r="AJ15" s="107"/>
      <c r="AK15" s="107"/>
      <c r="AL15" s="72"/>
      <c r="AM15" s="72"/>
      <c r="AN15" s="72"/>
      <c r="AO15" s="72"/>
      <c r="AP15" s="11"/>
    </row>
    <row r="16" spans="1:42" s="2" customFormat="1" ht="12">
      <c r="A16" s="1"/>
      <c r="B16" s="77" t="s">
        <v>99</v>
      </c>
      <c r="C16" s="197"/>
      <c r="D16" s="126">
        <f>SUM(E16:G16)</f>
        <v>354235</v>
      </c>
      <c r="E16" s="107">
        <v>123729</v>
      </c>
      <c r="F16" s="107">
        <v>117882</v>
      </c>
      <c r="G16" s="107">
        <v>112624</v>
      </c>
      <c r="H16" s="107"/>
      <c r="I16" s="126">
        <f>SUM(J16:M16)</f>
        <v>449940</v>
      </c>
      <c r="J16" s="107">
        <v>116569</v>
      </c>
      <c r="K16" s="107">
        <v>127565</v>
      </c>
      <c r="L16" s="107">
        <v>103644</v>
      </c>
      <c r="M16" s="107">
        <v>102162</v>
      </c>
      <c r="N16" s="107"/>
      <c r="O16" s="126">
        <f>SUM(P16:S16)</f>
        <v>383993</v>
      </c>
      <c r="P16" s="107">
        <v>103719</v>
      </c>
      <c r="Q16" s="107">
        <v>103873</v>
      </c>
      <c r="R16" s="107">
        <v>88698</v>
      </c>
      <c r="S16" s="107">
        <v>87703</v>
      </c>
      <c r="T16" s="87"/>
      <c r="U16" s="126">
        <f>SUM(V16:Y16)</f>
        <v>364160</v>
      </c>
      <c r="V16" s="107">
        <f>95079+267</f>
        <v>95346</v>
      </c>
      <c r="W16" s="107">
        <f>94264-69</f>
        <v>94195</v>
      </c>
      <c r="X16" s="107">
        <f>90418+67</f>
        <v>90485</v>
      </c>
      <c r="Y16" s="107">
        <f>84330-196</f>
        <v>84134</v>
      </c>
      <c r="Z16" s="197"/>
      <c r="AA16" s="126">
        <f>SUM(AB16:AE16)</f>
        <v>299850</v>
      </c>
      <c r="AB16" s="107">
        <f>79588-99</f>
        <v>79489</v>
      </c>
      <c r="AC16" s="107">
        <f>77225-93</f>
        <v>77132</v>
      </c>
      <c r="AD16" s="107">
        <f>73150-89</f>
        <v>73061</v>
      </c>
      <c r="AE16" s="107">
        <f>70292-124</f>
        <v>70168</v>
      </c>
      <c r="AF16" s="165"/>
      <c r="AG16" s="126">
        <f>SUM(AH16:AK16)</f>
        <v>244021</v>
      </c>
      <c r="AH16" s="107">
        <v>64889</v>
      </c>
      <c r="AI16" s="107">
        <v>61298</v>
      </c>
      <c r="AJ16" s="107">
        <v>58918</v>
      </c>
      <c r="AK16" s="107">
        <v>58916</v>
      </c>
      <c r="AL16" s="162"/>
      <c r="AM16" s="157"/>
      <c r="AN16" s="124"/>
      <c r="AO16" s="100"/>
      <c r="AP16" s="78"/>
    </row>
    <row r="17" spans="1:42" s="2" customFormat="1" ht="12">
      <c r="A17" s="1"/>
      <c r="B17" s="100" t="s">
        <v>23</v>
      </c>
      <c r="C17" s="197"/>
      <c r="D17" s="126">
        <f t="shared" ref="D17:D20" si="1">SUM(E17:G17)</f>
        <v>89815</v>
      </c>
      <c r="E17" s="107">
        <v>30953</v>
      </c>
      <c r="F17" s="107">
        <v>29668</v>
      </c>
      <c r="G17" s="107">
        <v>29194</v>
      </c>
      <c r="H17" s="107"/>
      <c r="I17" s="126">
        <f>SUM(J17:M17)</f>
        <v>123894</v>
      </c>
      <c r="J17" s="107">
        <v>32568</v>
      </c>
      <c r="K17" s="107">
        <v>32151</v>
      </c>
      <c r="L17" s="107">
        <v>29788</v>
      </c>
      <c r="M17" s="107">
        <v>29387</v>
      </c>
      <c r="N17" s="107"/>
      <c r="O17" s="126">
        <f>SUM(P17:S17)</f>
        <v>124343</v>
      </c>
      <c r="P17" s="107">
        <v>30761</v>
      </c>
      <c r="Q17" s="107">
        <v>31844</v>
      </c>
      <c r="R17" s="107">
        <v>31273</v>
      </c>
      <c r="S17" s="107">
        <v>30465</v>
      </c>
      <c r="T17" s="87"/>
      <c r="U17" s="126">
        <f>SUM(V17:Y17)</f>
        <v>133889</v>
      </c>
      <c r="V17" s="107">
        <f>34284-52</f>
        <v>34232</v>
      </c>
      <c r="W17" s="107">
        <f>33820-50</f>
        <v>33770</v>
      </c>
      <c r="X17" s="107">
        <f>33194-77</f>
        <v>33117</v>
      </c>
      <c r="Y17" s="107">
        <f>32791-21</f>
        <v>32770</v>
      </c>
      <c r="Z17" s="197"/>
      <c r="AA17" s="126">
        <f>SUM(AB17:AE17)</f>
        <v>122565</v>
      </c>
      <c r="AB17" s="107">
        <f>35224-49</f>
        <v>35175</v>
      </c>
      <c r="AC17" s="107">
        <f>34442-46</f>
        <v>34396</v>
      </c>
      <c r="AD17" s="107">
        <f>27349-44</f>
        <v>27305</v>
      </c>
      <c r="AE17" s="107">
        <f>25738-49</f>
        <v>25689</v>
      </c>
      <c r="AF17" s="165"/>
      <c r="AG17" s="126">
        <f>SUM(AH17:AK17)</f>
        <v>89861</v>
      </c>
      <c r="AH17" s="107">
        <v>25237</v>
      </c>
      <c r="AI17" s="107">
        <v>22427</v>
      </c>
      <c r="AJ17" s="107">
        <v>21689</v>
      </c>
      <c r="AK17" s="107">
        <v>20508</v>
      </c>
      <c r="AL17" s="162"/>
      <c r="AM17" s="157"/>
      <c r="AN17" s="124"/>
      <c r="AO17" s="100"/>
      <c r="AP17" s="11"/>
    </row>
    <row r="18" spans="1:42" s="2" customFormat="1" ht="12">
      <c r="A18" s="1"/>
      <c r="B18" s="100" t="s">
        <v>22</v>
      </c>
      <c r="C18" s="100"/>
      <c r="D18" s="126">
        <f t="shared" si="1"/>
        <v>9601</v>
      </c>
      <c r="E18" s="107">
        <v>2810</v>
      </c>
      <c r="F18" s="107">
        <v>4302</v>
      </c>
      <c r="G18" s="107">
        <v>2489</v>
      </c>
      <c r="H18" s="107"/>
      <c r="I18" s="126">
        <f>SUM(J18:M18)</f>
        <v>11321</v>
      </c>
      <c r="J18" s="107">
        <v>3404</v>
      </c>
      <c r="K18" s="107">
        <v>2544</v>
      </c>
      <c r="L18" s="107">
        <v>3050</v>
      </c>
      <c r="M18" s="107">
        <v>2323</v>
      </c>
      <c r="N18" s="107"/>
      <c r="O18" s="126">
        <f>SUM(P18:S18)</f>
        <v>14347</v>
      </c>
      <c r="P18" s="107">
        <v>4128</v>
      </c>
      <c r="Q18" s="107">
        <v>2692</v>
      </c>
      <c r="R18" s="107">
        <v>3655</v>
      </c>
      <c r="S18" s="107">
        <v>3872</v>
      </c>
      <c r="T18" s="87"/>
      <c r="U18" s="126">
        <f>SUM(V18:Y18)</f>
        <v>13693</v>
      </c>
      <c r="V18" s="107">
        <v>3048</v>
      </c>
      <c r="W18" s="107">
        <v>3098</v>
      </c>
      <c r="X18" s="107">
        <v>4587</v>
      </c>
      <c r="Y18" s="107">
        <f>2960</f>
        <v>2960</v>
      </c>
      <c r="Z18" s="165"/>
      <c r="AA18" s="126">
        <f>SUM(AB18:AE18)</f>
        <v>13632</v>
      </c>
      <c r="AB18" s="107">
        <v>3388</v>
      </c>
      <c r="AC18" s="107">
        <v>4008</v>
      </c>
      <c r="AD18" s="107">
        <v>2391</v>
      </c>
      <c r="AE18" s="107">
        <v>3845</v>
      </c>
      <c r="AF18" s="165"/>
      <c r="AG18" s="126">
        <f>SUM(AH18:AK18)</f>
        <v>10296</v>
      </c>
      <c r="AH18" s="107">
        <v>3106</v>
      </c>
      <c r="AI18" s="107">
        <v>2480</v>
      </c>
      <c r="AJ18" s="107">
        <v>2029</v>
      </c>
      <c r="AK18" s="107">
        <v>2681</v>
      </c>
      <c r="AL18" s="162"/>
      <c r="AM18" s="157"/>
      <c r="AN18" s="124"/>
      <c r="AO18" s="100"/>
      <c r="AP18" s="11"/>
    </row>
    <row r="19" spans="1:42" s="2" customFormat="1" ht="12">
      <c r="A19" s="1"/>
      <c r="B19" s="100" t="s">
        <v>79</v>
      </c>
      <c r="C19" s="197"/>
      <c r="D19" s="126">
        <f t="shared" si="1"/>
        <v>143521</v>
      </c>
      <c r="E19" s="107">
        <v>50321</v>
      </c>
      <c r="F19" s="107">
        <v>46619</v>
      </c>
      <c r="G19" s="107">
        <v>46581</v>
      </c>
      <c r="H19" s="107"/>
      <c r="I19" s="126">
        <f>SUM(J19:M19)</f>
        <v>212903</v>
      </c>
      <c r="J19" s="107">
        <v>48435</v>
      </c>
      <c r="K19" s="107">
        <v>56526</v>
      </c>
      <c r="L19" s="107">
        <v>53604</v>
      </c>
      <c r="M19" s="107">
        <v>54338</v>
      </c>
      <c r="N19" s="107"/>
      <c r="O19" s="126">
        <f>SUM(P19:S19)</f>
        <v>224635</v>
      </c>
      <c r="P19" s="107">
        <v>55183</v>
      </c>
      <c r="Q19" s="107">
        <v>56626</v>
      </c>
      <c r="R19" s="107">
        <v>56030</v>
      </c>
      <c r="S19" s="107">
        <v>56796</v>
      </c>
      <c r="T19" s="87"/>
      <c r="U19" s="126">
        <f>SUM(V19:Y19)</f>
        <v>253389</v>
      </c>
      <c r="V19" s="107">
        <f>64980-84</f>
        <v>64896</v>
      </c>
      <c r="W19" s="107">
        <f>64246-67</f>
        <v>64179</v>
      </c>
      <c r="X19" s="107">
        <f>64985-99</f>
        <v>64886</v>
      </c>
      <c r="Y19" s="107">
        <f>59459-31</f>
        <v>59428</v>
      </c>
      <c r="Z19" s="197"/>
      <c r="AA19" s="126">
        <f>SUM(AB19:AE19)</f>
        <v>194954</v>
      </c>
      <c r="AB19" s="107">
        <f>58028-62</f>
        <v>57966</v>
      </c>
      <c r="AC19" s="107">
        <f>55529-59</f>
        <v>55470</v>
      </c>
      <c r="AD19" s="107">
        <f>40295-58</f>
        <v>40237</v>
      </c>
      <c r="AE19" s="107">
        <f>41343-62</f>
        <v>41281</v>
      </c>
      <c r="AF19" s="165"/>
      <c r="AG19" s="126">
        <f>SUM(AH19:AK19)</f>
        <v>155584</v>
      </c>
      <c r="AH19" s="107">
        <v>41546</v>
      </c>
      <c r="AI19" s="107">
        <v>37599</v>
      </c>
      <c r="AJ19" s="107">
        <v>38375</v>
      </c>
      <c r="AK19" s="107">
        <v>38064</v>
      </c>
      <c r="AL19" s="162"/>
      <c r="AM19" s="157"/>
      <c r="AN19" s="124"/>
      <c r="AO19" s="100"/>
      <c r="AP19" s="11"/>
    </row>
    <row r="20" spans="1:42" s="2" customFormat="1" ht="12">
      <c r="A20" s="1"/>
      <c r="B20" s="100" t="s">
        <v>38</v>
      </c>
      <c r="C20" s="100"/>
      <c r="D20" s="126">
        <f t="shared" si="1"/>
        <v>165581</v>
      </c>
      <c r="E20" s="107">
        <v>53453</v>
      </c>
      <c r="F20" s="107">
        <v>54091</v>
      </c>
      <c r="G20" s="107">
        <v>58037</v>
      </c>
      <c r="H20" s="107"/>
      <c r="I20" s="126">
        <f>SUM(J20:M20)</f>
        <v>205717</v>
      </c>
      <c r="J20" s="107">
        <v>59719</v>
      </c>
      <c r="K20" s="107">
        <v>63401</v>
      </c>
      <c r="L20" s="107">
        <v>42299</v>
      </c>
      <c r="M20" s="107">
        <v>40298</v>
      </c>
      <c r="N20" s="107"/>
      <c r="O20" s="126">
        <f>SUM(P20:S20)</f>
        <v>183385</v>
      </c>
      <c r="P20" s="107">
        <v>42946</v>
      </c>
      <c r="Q20" s="107">
        <v>44596</v>
      </c>
      <c r="R20" s="107">
        <v>48366</v>
      </c>
      <c r="S20" s="107">
        <v>47477</v>
      </c>
      <c r="T20" s="87"/>
      <c r="U20" s="126">
        <f>SUM(V20:Y20)</f>
        <v>185868</v>
      </c>
      <c r="V20" s="107">
        <v>47477</v>
      </c>
      <c r="W20" s="107">
        <v>47303</v>
      </c>
      <c r="X20" s="107">
        <v>47128</v>
      </c>
      <c r="Y20" s="107">
        <v>43960</v>
      </c>
      <c r="Z20" s="165"/>
      <c r="AA20" s="126">
        <f>SUM(AB20:AE20)</f>
        <v>130556</v>
      </c>
      <c r="AB20" s="107">
        <v>43288</v>
      </c>
      <c r="AC20" s="107">
        <v>39285</v>
      </c>
      <c r="AD20" s="107">
        <v>24848</v>
      </c>
      <c r="AE20" s="107">
        <v>23135</v>
      </c>
      <c r="AF20" s="165"/>
      <c r="AG20" s="126">
        <f>SUM(AH20:AK20)</f>
        <v>74238</v>
      </c>
      <c r="AH20" s="107">
        <v>17994</v>
      </c>
      <c r="AI20" s="107">
        <v>17630</v>
      </c>
      <c r="AJ20" s="107">
        <v>18731</v>
      </c>
      <c r="AK20" s="107">
        <v>19883</v>
      </c>
      <c r="AL20" s="162"/>
      <c r="AM20" s="157"/>
      <c r="AN20" s="124"/>
      <c r="AO20" s="100"/>
      <c r="AP20" s="11"/>
    </row>
    <row r="21" spans="1:42" s="2" customFormat="1" ht="12">
      <c r="A21" s="1"/>
      <c r="B21" s="16" t="s">
        <v>39</v>
      </c>
      <c r="C21" s="16"/>
      <c r="D21" s="246">
        <f>SUM(D16:D20)</f>
        <v>762753</v>
      </c>
      <c r="E21" s="24">
        <f>SUM(E16:E20)</f>
        <v>261266</v>
      </c>
      <c r="F21" s="24">
        <f>SUM(F16:F20)</f>
        <v>252562</v>
      </c>
      <c r="G21" s="24">
        <f>SUM(G16:G20)</f>
        <v>248925</v>
      </c>
      <c r="H21" s="24"/>
      <c r="I21" s="246">
        <f>SUM(I16:I20)</f>
        <v>1003775</v>
      </c>
      <c r="J21" s="24">
        <f>SUM(J16:J20)</f>
        <v>260695</v>
      </c>
      <c r="K21" s="24">
        <f>SUM(K16:K20)</f>
        <v>282187</v>
      </c>
      <c r="L21" s="24">
        <f>SUM(L16:L20)</f>
        <v>232385</v>
      </c>
      <c r="M21" s="24">
        <f>SUM(M16:M20)</f>
        <v>228508</v>
      </c>
      <c r="N21" s="24"/>
      <c r="O21" s="246">
        <f>SUM(O16:O20)</f>
        <v>930703</v>
      </c>
      <c r="P21" s="24">
        <f>SUM(P16:P20)</f>
        <v>236737</v>
      </c>
      <c r="Q21" s="24">
        <f>SUM(Q16:Q20)</f>
        <v>239631</v>
      </c>
      <c r="R21" s="24">
        <f>SUM(R16:R20)</f>
        <v>228022</v>
      </c>
      <c r="S21" s="24">
        <f>SUM(S16:S20)</f>
        <v>226313</v>
      </c>
      <c r="T21" s="219"/>
      <c r="U21" s="127">
        <f>SUM(U16:U20)</f>
        <v>950999</v>
      </c>
      <c r="V21" s="305">
        <f>SUM(V16:V20)</f>
        <v>244999</v>
      </c>
      <c r="W21" s="305">
        <f>SUM(W16:W20)</f>
        <v>242545</v>
      </c>
      <c r="X21" s="305">
        <f>SUM(X16:X20)</f>
        <v>240203</v>
      </c>
      <c r="Y21" s="305">
        <f>SUM(Y16:Y20)</f>
        <v>223252</v>
      </c>
      <c r="Z21" s="16"/>
      <c r="AA21" s="127">
        <f>SUM(AA16:AA20)</f>
        <v>761557</v>
      </c>
      <c r="AB21" s="305">
        <f>SUM(AB16:AB20)</f>
        <v>219306</v>
      </c>
      <c r="AC21" s="305">
        <f>SUM(AC16:AC20)</f>
        <v>210291</v>
      </c>
      <c r="AD21" s="305">
        <f>SUM(AD16:AD20)</f>
        <v>167842</v>
      </c>
      <c r="AE21" s="305">
        <f>SUM(AE16:AE20)</f>
        <v>164118</v>
      </c>
      <c r="AF21" s="16"/>
      <c r="AG21" s="127">
        <f>SUM(AG16:AG20)</f>
        <v>574000</v>
      </c>
      <c r="AH21" s="305">
        <f>SUM(AH16:AH20)</f>
        <v>152772</v>
      </c>
      <c r="AI21" s="305">
        <f>SUM(AI16:AI20)</f>
        <v>141434</v>
      </c>
      <c r="AJ21" s="305">
        <f>SUM(AJ16:AJ20)</f>
        <v>139742</v>
      </c>
      <c r="AK21" s="305">
        <f>SUM(AK16:AK20)</f>
        <v>140052</v>
      </c>
      <c r="AL21" s="16"/>
      <c r="AM21" s="16"/>
      <c r="AN21" s="16"/>
      <c r="AO21" s="16"/>
      <c r="AP21" s="25"/>
    </row>
    <row r="22" spans="1:42" s="2" customFormat="1" ht="12">
      <c r="A22" s="1"/>
      <c r="B22" s="100"/>
      <c r="C22" s="100"/>
      <c r="D22" s="126"/>
      <c r="E22" s="107"/>
      <c r="F22" s="107"/>
      <c r="G22" s="107"/>
      <c r="H22" s="107"/>
      <c r="I22" s="126"/>
      <c r="J22" s="107"/>
      <c r="K22" s="107"/>
      <c r="L22" s="107"/>
      <c r="M22" s="107"/>
      <c r="N22" s="107"/>
      <c r="O22" s="126"/>
      <c r="P22" s="107"/>
      <c r="Q22" s="107"/>
      <c r="R22" s="107"/>
      <c r="S22" s="107"/>
      <c r="T22" s="87"/>
      <c r="U22" s="126"/>
      <c r="V22" s="107"/>
      <c r="W22" s="107"/>
      <c r="X22" s="107"/>
      <c r="Y22" s="107"/>
      <c r="Z22" s="165"/>
      <c r="AA22" s="126"/>
      <c r="AB22" s="107"/>
      <c r="AC22" s="107"/>
      <c r="AD22" s="107"/>
      <c r="AE22" s="107"/>
      <c r="AF22" s="165"/>
      <c r="AG22" s="126"/>
      <c r="AH22" s="107"/>
      <c r="AI22" s="107"/>
      <c r="AJ22" s="107"/>
      <c r="AK22" s="107"/>
      <c r="AL22" s="162"/>
      <c r="AM22" s="157"/>
      <c r="AN22" s="124"/>
      <c r="AO22" s="100"/>
      <c r="AP22" s="11"/>
    </row>
    <row r="23" spans="1:42" s="8" customFormat="1" ht="12">
      <c r="A23" s="1"/>
      <c r="B23" s="16" t="s">
        <v>29</v>
      </c>
      <c r="C23" s="16"/>
      <c r="D23" s="248">
        <f>D13-D21</f>
        <v>1729835</v>
      </c>
      <c r="E23" s="26">
        <f>E13-E21</f>
        <v>571665</v>
      </c>
      <c r="F23" s="26">
        <f>F13-F21</f>
        <v>603082</v>
      </c>
      <c r="G23" s="26">
        <f>G13-G21</f>
        <v>555088</v>
      </c>
      <c r="H23" s="26"/>
      <c r="I23" s="248">
        <f>I13-I21</f>
        <v>2105961</v>
      </c>
      <c r="J23" s="26">
        <f>J13-J21</f>
        <v>565917</v>
      </c>
      <c r="K23" s="26">
        <f>K13-K21</f>
        <v>532492</v>
      </c>
      <c r="L23" s="26">
        <f>L13-L21</f>
        <v>539172</v>
      </c>
      <c r="M23" s="26">
        <f>M13-M21</f>
        <v>468380</v>
      </c>
      <c r="N23" s="26"/>
      <c r="O23" s="248">
        <f>O13-O21</f>
        <v>1938052</v>
      </c>
      <c r="P23" s="26">
        <f>P13-P21</f>
        <v>510484</v>
      </c>
      <c r="Q23" s="26">
        <f>Q13-Q21</f>
        <v>479515</v>
      </c>
      <c r="R23" s="26">
        <f>R13-R21</f>
        <v>507209</v>
      </c>
      <c r="S23" s="26">
        <f>S13-S21</f>
        <v>440844</v>
      </c>
      <c r="T23" s="219"/>
      <c r="U23" s="128">
        <f>U13-U21</f>
        <v>1864242</v>
      </c>
      <c r="V23" s="26">
        <f>V13-V21</f>
        <v>509271</v>
      </c>
      <c r="W23" s="26">
        <f>W13-W21</f>
        <v>443334</v>
      </c>
      <c r="X23" s="26">
        <f>X13-X21</f>
        <v>494202</v>
      </c>
      <c r="Y23" s="26">
        <f>Y13-Y21</f>
        <v>417435</v>
      </c>
      <c r="Z23" s="16"/>
      <c r="AA23" s="128">
        <f>AA13-AA21</f>
        <v>1529500</v>
      </c>
      <c r="AB23" s="26">
        <f>AB13-AB21</f>
        <v>444248</v>
      </c>
      <c r="AC23" s="26">
        <f>AC13-AC21</f>
        <v>382839</v>
      </c>
      <c r="AD23" s="26">
        <f>AD13-AD21</f>
        <v>374867</v>
      </c>
      <c r="AE23" s="26">
        <f>AE13-AE21</f>
        <v>327546</v>
      </c>
      <c r="AF23" s="16"/>
      <c r="AG23" s="128">
        <f>AG13-AG21</f>
        <v>1250228</v>
      </c>
      <c r="AH23" s="26">
        <f>AH13-AH21</f>
        <v>331031</v>
      </c>
      <c r="AI23" s="26">
        <f>AI13-AI21</f>
        <v>299109</v>
      </c>
      <c r="AJ23" s="26">
        <f>AJ13-AJ21</f>
        <v>325605</v>
      </c>
      <c r="AK23" s="26">
        <f>AK13-AK21</f>
        <v>294483</v>
      </c>
      <c r="AL23" s="16"/>
      <c r="AM23" s="16"/>
      <c r="AN23" s="16"/>
      <c r="AO23" s="16"/>
      <c r="AP23" s="25"/>
    </row>
    <row r="24" spans="1:42" s="2" customFormat="1" ht="12">
      <c r="A24" s="1"/>
      <c r="B24" s="100"/>
      <c r="C24" s="100"/>
      <c r="D24" s="126"/>
      <c r="E24" s="107"/>
      <c r="F24" s="107"/>
      <c r="G24" s="107"/>
      <c r="H24" s="107"/>
      <c r="I24" s="126"/>
      <c r="J24" s="107"/>
      <c r="K24" s="107"/>
      <c r="L24" s="107"/>
      <c r="M24" s="107"/>
      <c r="N24" s="107"/>
      <c r="O24" s="126"/>
      <c r="P24" s="107"/>
      <c r="Q24" s="107"/>
      <c r="R24" s="107"/>
      <c r="S24" s="107"/>
      <c r="T24" s="87"/>
      <c r="U24" s="126"/>
      <c r="V24" s="107"/>
      <c r="W24" s="107"/>
      <c r="X24" s="107"/>
      <c r="Y24" s="107"/>
      <c r="Z24" s="165"/>
      <c r="AA24" s="126"/>
      <c r="AB24" s="107"/>
      <c r="AC24" s="107"/>
      <c r="AD24" s="107"/>
      <c r="AE24" s="107"/>
      <c r="AF24" s="165"/>
      <c r="AG24" s="126"/>
      <c r="AH24" s="107"/>
      <c r="AI24" s="107"/>
      <c r="AJ24" s="107"/>
      <c r="AK24" s="107"/>
      <c r="AL24" s="162"/>
      <c r="AM24" s="157"/>
      <c r="AN24" s="124"/>
      <c r="AO24" s="100"/>
      <c r="AP24" s="11"/>
    </row>
    <row r="25" spans="1:42" s="2" customFormat="1" ht="12">
      <c r="A25" s="1"/>
      <c r="B25" s="71" t="s">
        <v>240</v>
      </c>
      <c r="C25" s="72"/>
      <c r="D25" s="126"/>
      <c r="E25" s="107"/>
      <c r="F25" s="107"/>
      <c r="G25" s="107"/>
      <c r="H25" s="107"/>
      <c r="I25" s="126"/>
      <c r="J25" s="107"/>
      <c r="K25" s="107"/>
      <c r="L25" s="107"/>
      <c r="M25" s="107"/>
      <c r="N25" s="107"/>
      <c r="O25" s="126"/>
      <c r="P25" s="107"/>
      <c r="Q25" s="107"/>
      <c r="R25" s="107"/>
      <c r="S25" s="107"/>
      <c r="T25" s="87"/>
      <c r="U25" s="126"/>
      <c r="V25" s="107"/>
      <c r="W25" s="107"/>
      <c r="X25" s="107"/>
      <c r="Y25" s="107"/>
      <c r="Z25" s="72"/>
      <c r="AA25" s="126"/>
      <c r="AB25" s="107"/>
      <c r="AC25" s="107"/>
      <c r="AD25" s="107"/>
      <c r="AE25" s="107"/>
      <c r="AF25" s="72"/>
      <c r="AG25" s="126"/>
      <c r="AH25" s="107"/>
      <c r="AI25" s="107"/>
      <c r="AJ25" s="107"/>
      <c r="AK25" s="107"/>
      <c r="AL25" s="72"/>
      <c r="AM25" s="72"/>
      <c r="AN25" s="72"/>
      <c r="AO25" s="72"/>
      <c r="AP25" s="11"/>
    </row>
    <row r="26" spans="1:42" s="2" customFormat="1" ht="12">
      <c r="A26" s="1"/>
      <c r="B26" s="141" t="s">
        <v>88</v>
      </c>
      <c r="C26" s="100"/>
      <c r="D26" s="126">
        <f>SUM(E26:G26)</f>
        <v>304212</v>
      </c>
      <c r="E26" s="107">
        <v>110071</v>
      </c>
      <c r="F26" s="107">
        <v>100238</v>
      </c>
      <c r="G26" s="107">
        <v>93903</v>
      </c>
      <c r="H26" s="107"/>
      <c r="I26" s="126">
        <f t="shared" ref="I26:I31" si="2">SUM(J26:M26)</f>
        <v>370411</v>
      </c>
      <c r="J26" s="107">
        <v>100766</v>
      </c>
      <c r="K26" s="107">
        <v>108184</v>
      </c>
      <c r="L26" s="107">
        <v>80283</v>
      </c>
      <c r="M26" s="107">
        <v>81178</v>
      </c>
      <c r="N26" s="107"/>
      <c r="O26" s="126">
        <f t="shared" ref="O26:O31" si="3">SUM(P26:S26)</f>
        <v>321836</v>
      </c>
      <c r="P26" s="107">
        <v>83708</v>
      </c>
      <c r="Q26" s="107">
        <v>84905</v>
      </c>
      <c r="R26" s="107">
        <v>75753</v>
      </c>
      <c r="S26" s="107">
        <v>77470</v>
      </c>
      <c r="T26" s="87"/>
      <c r="U26" s="126">
        <f t="shared" ref="U26:U31" si="4">SUM(V26:Y26)</f>
        <v>322909</v>
      </c>
      <c r="V26" s="107">
        <f>82006-190</f>
        <v>81816</v>
      </c>
      <c r="W26" s="107">
        <f>83522-126</f>
        <v>83396</v>
      </c>
      <c r="X26" s="107">
        <f>80304-181</f>
        <v>80123</v>
      </c>
      <c r="Y26" s="107">
        <f>77629-55</f>
        <v>77574</v>
      </c>
      <c r="Z26" s="165"/>
      <c r="AA26" s="126">
        <f t="shared" ref="AA26:AA31" si="5">SUM(AB26:AE26)</f>
        <v>281215</v>
      </c>
      <c r="AB26" s="107">
        <f>81301-120</f>
        <v>81181</v>
      </c>
      <c r="AC26" s="107">
        <f>77086-115</f>
        <v>76971</v>
      </c>
      <c r="AD26" s="107">
        <f>64721-111</f>
        <v>64610</v>
      </c>
      <c r="AE26" s="107">
        <f>58572-119</f>
        <v>58453</v>
      </c>
      <c r="AF26" s="165"/>
      <c r="AG26" s="126">
        <f t="shared" ref="AG26:AG31" si="6">SUM(AH26:AK26)</f>
        <v>194057</v>
      </c>
      <c r="AH26" s="107">
        <v>53747</v>
      </c>
      <c r="AI26" s="107">
        <v>48160</v>
      </c>
      <c r="AJ26" s="107">
        <v>45710</v>
      </c>
      <c r="AK26" s="107">
        <v>46440</v>
      </c>
      <c r="AL26" s="162"/>
      <c r="AM26" s="157"/>
      <c r="AN26" s="124"/>
      <c r="AO26" s="100"/>
      <c r="AP26" s="11"/>
    </row>
    <row r="27" spans="1:42" s="2" customFormat="1" ht="12">
      <c r="A27" s="1"/>
      <c r="B27" s="100" t="s">
        <v>24</v>
      </c>
      <c r="C27" s="100"/>
      <c r="D27" s="126">
        <f t="shared" ref="D27:D31" si="7">SUM(E27:G27)</f>
        <v>438984</v>
      </c>
      <c r="E27" s="107">
        <v>158687</v>
      </c>
      <c r="F27" s="107">
        <v>147897</v>
      </c>
      <c r="G27" s="107">
        <v>132400</v>
      </c>
      <c r="H27" s="107"/>
      <c r="I27" s="126">
        <f t="shared" si="2"/>
        <v>585044</v>
      </c>
      <c r="J27" s="107">
        <v>152882</v>
      </c>
      <c r="K27" s="107">
        <v>166234</v>
      </c>
      <c r="L27" s="107">
        <v>137310</v>
      </c>
      <c r="M27" s="107">
        <v>128618</v>
      </c>
      <c r="N27" s="107"/>
      <c r="O27" s="126">
        <f t="shared" si="3"/>
        <v>518035</v>
      </c>
      <c r="P27" s="107">
        <v>139416</v>
      </c>
      <c r="Q27" s="107">
        <v>132244</v>
      </c>
      <c r="R27" s="107">
        <v>126193</v>
      </c>
      <c r="S27" s="107">
        <v>120182</v>
      </c>
      <c r="T27" s="87"/>
      <c r="U27" s="126">
        <f t="shared" si="4"/>
        <v>529141</v>
      </c>
      <c r="V27" s="107">
        <f>147430+69</f>
        <v>147499</v>
      </c>
      <c r="W27" s="107">
        <f>129987-111</f>
        <v>129876</v>
      </c>
      <c r="X27" s="107">
        <f>129142+9</f>
        <v>129151</v>
      </c>
      <c r="Y27" s="107">
        <f>122822-207</f>
        <v>122615</v>
      </c>
      <c r="Z27" s="165"/>
      <c r="AA27" s="126">
        <f t="shared" si="5"/>
        <v>444454</v>
      </c>
      <c r="AB27" s="107">
        <f>129541-101</f>
        <v>129440</v>
      </c>
      <c r="AC27" s="107">
        <f>117498-98</f>
        <v>117400</v>
      </c>
      <c r="AD27" s="107">
        <f>102651-92</f>
        <v>102559</v>
      </c>
      <c r="AE27" s="107">
        <f>95148-93</f>
        <v>95055</v>
      </c>
      <c r="AF27" s="165"/>
      <c r="AG27" s="126">
        <f t="shared" si="6"/>
        <v>344235</v>
      </c>
      <c r="AH27" s="107">
        <v>95815</v>
      </c>
      <c r="AI27" s="107">
        <v>84600</v>
      </c>
      <c r="AJ27" s="107">
        <v>85875</v>
      </c>
      <c r="AK27" s="107">
        <v>77945</v>
      </c>
      <c r="AL27" s="162"/>
      <c r="AM27" s="157"/>
      <c r="AN27" s="124"/>
      <c r="AO27" s="100"/>
      <c r="AP27" s="11"/>
    </row>
    <row r="28" spans="1:42" s="2" customFormat="1" ht="12">
      <c r="A28" s="1"/>
      <c r="B28" s="100" t="s">
        <v>62</v>
      </c>
      <c r="C28" s="100"/>
      <c r="D28" s="126">
        <f t="shared" si="7"/>
        <v>190502</v>
      </c>
      <c r="E28" s="107">
        <v>71548</v>
      </c>
      <c r="F28" s="107">
        <v>62765</v>
      </c>
      <c r="G28" s="107">
        <v>56189</v>
      </c>
      <c r="H28" s="107"/>
      <c r="I28" s="126">
        <f t="shared" si="2"/>
        <v>237532</v>
      </c>
      <c r="J28" s="107">
        <v>62574</v>
      </c>
      <c r="K28" s="107">
        <v>68828</v>
      </c>
      <c r="L28" s="107">
        <v>54595</v>
      </c>
      <c r="M28" s="107">
        <v>51535</v>
      </c>
      <c r="N28" s="107"/>
      <c r="O28" s="126">
        <f t="shared" si="3"/>
        <v>207909</v>
      </c>
      <c r="P28" s="107">
        <v>52954</v>
      </c>
      <c r="Q28" s="107">
        <v>51833</v>
      </c>
      <c r="R28" s="107">
        <v>52198</v>
      </c>
      <c r="S28" s="107">
        <v>50924</v>
      </c>
      <c r="T28" s="87"/>
      <c r="U28" s="126">
        <f t="shared" si="4"/>
        <v>205227</v>
      </c>
      <c r="V28" s="107">
        <f>52596-19</f>
        <v>52577</v>
      </c>
      <c r="W28" s="107">
        <f>54817-23</f>
        <v>54794</v>
      </c>
      <c r="X28" s="107">
        <f>48985-31</f>
        <v>48954</v>
      </c>
      <c r="Y28" s="107">
        <f>48915-13</f>
        <v>48902</v>
      </c>
      <c r="Z28" s="165"/>
      <c r="AA28" s="126">
        <f t="shared" si="5"/>
        <v>170353</v>
      </c>
      <c r="AB28" s="107">
        <f>47499-21</f>
        <v>47478</v>
      </c>
      <c r="AC28" s="107">
        <f>44828-20</f>
        <v>44808</v>
      </c>
      <c r="AD28" s="107">
        <f>39914-18</f>
        <v>39896</v>
      </c>
      <c r="AE28" s="107">
        <f>38197-26</f>
        <v>38171</v>
      </c>
      <c r="AF28" s="165"/>
      <c r="AG28" s="126">
        <f t="shared" si="6"/>
        <v>140397</v>
      </c>
      <c r="AH28" s="107">
        <v>33330</v>
      </c>
      <c r="AI28" s="107">
        <v>37731</v>
      </c>
      <c r="AJ28" s="107">
        <v>33767</v>
      </c>
      <c r="AK28" s="107">
        <v>35569</v>
      </c>
      <c r="AL28" s="162"/>
      <c r="AM28" s="157"/>
      <c r="AN28" s="124"/>
      <c r="AO28" s="100"/>
      <c r="AP28" s="11"/>
    </row>
    <row r="29" spans="1:42" s="2" customFormat="1" ht="12">
      <c r="A29" s="1"/>
      <c r="B29" s="100" t="s">
        <v>25</v>
      </c>
      <c r="C29" s="100"/>
      <c r="D29" s="126">
        <f t="shared" si="7"/>
        <v>64244</v>
      </c>
      <c r="E29" s="107">
        <v>21961</v>
      </c>
      <c r="F29" s="107">
        <v>20280</v>
      </c>
      <c r="G29" s="107">
        <v>22003</v>
      </c>
      <c r="H29" s="107"/>
      <c r="I29" s="126">
        <f t="shared" si="2"/>
        <v>89458</v>
      </c>
      <c r="J29" s="107">
        <v>23649</v>
      </c>
      <c r="K29" s="107">
        <v>24820</v>
      </c>
      <c r="L29" s="107">
        <v>20712</v>
      </c>
      <c r="M29" s="107">
        <v>20277</v>
      </c>
      <c r="N29" s="107"/>
      <c r="O29" s="126">
        <f t="shared" si="3"/>
        <v>97716</v>
      </c>
      <c r="P29" s="107">
        <v>25000</v>
      </c>
      <c r="Q29" s="107">
        <v>25028</v>
      </c>
      <c r="R29" s="107">
        <v>23834</v>
      </c>
      <c r="S29" s="107">
        <v>23854</v>
      </c>
      <c r="T29" s="87"/>
      <c r="U29" s="126">
        <f t="shared" si="4"/>
        <v>86943</v>
      </c>
      <c r="V29" s="107">
        <v>22901</v>
      </c>
      <c r="W29" s="107">
        <v>23093</v>
      </c>
      <c r="X29" s="107">
        <v>22071</v>
      </c>
      <c r="Y29" s="107">
        <v>18878</v>
      </c>
      <c r="Z29" s="165"/>
      <c r="AA29" s="126">
        <f t="shared" si="5"/>
        <v>64318</v>
      </c>
      <c r="AB29" s="107">
        <v>17190</v>
      </c>
      <c r="AC29" s="107">
        <v>16557</v>
      </c>
      <c r="AD29" s="107">
        <v>15301</v>
      </c>
      <c r="AE29" s="107">
        <v>15270</v>
      </c>
      <c r="AF29" s="165"/>
      <c r="AG29" s="126">
        <f t="shared" si="6"/>
        <v>54929</v>
      </c>
      <c r="AH29" s="107">
        <v>14931</v>
      </c>
      <c r="AI29" s="107">
        <v>13754</v>
      </c>
      <c r="AJ29" s="107">
        <v>13330</v>
      </c>
      <c r="AK29" s="107">
        <v>12914</v>
      </c>
      <c r="AL29" s="162"/>
      <c r="AM29" s="157"/>
      <c r="AN29" s="124"/>
      <c r="AO29" s="100"/>
      <c r="AP29" s="11"/>
    </row>
    <row r="30" spans="1:42" s="2" customFormat="1" ht="12">
      <c r="A30" s="1"/>
      <c r="B30" s="100" t="s">
        <v>40</v>
      </c>
      <c r="C30" s="100"/>
      <c r="D30" s="126">
        <f t="shared" si="7"/>
        <v>164075</v>
      </c>
      <c r="E30" s="107">
        <v>54156</v>
      </c>
      <c r="F30" s="107">
        <v>54926</v>
      </c>
      <c r="G30" s="107">
        <v>54993</v>
      </c>
      <c r="H30" s="107"/>
      <c r="I30" s="126">
        <f t="shared" si="2"/>
        <v>219559</v>
      </c>
      <c r="J30" s="107">
        <v>58998</v>
      </c>
      <c r="K30" s="107">
        <v>59943</v>
      </c>
      <c r="L30" s="107">
        <v>51460</v>
      </c>
      <c r="M30" s="107">
        <v>49158</v>
      </c>
      <c r="N30" s="107"/>
      <c r="O30" s="126">
        <f t="shared" si="3"/>
        <v>189827</v>
      </c>
      <c r="P30" s="107">
        <v>49200</v>
      </c>
      <c r="Q30" s="107">
        <v>48832</v>
      </c>
      <c r="R30" s="107">
        <v>45919</v>
      </c>
      <c r="S30" s="107">
        <v>45876</v>
      </c>
      <c r="T30" s="87"/>
      <c r="U30" s="126">
        <f t="shared" si="4"/>
        <v>184118</v>
      </c>
      <c r="V30" s="107">
        <v>47299</v>
      </c>
      <c r="W30" s="107">
        <v>46762</v>
      </c>
      <c r="X30" s="107">
        <v>46268</v>
      </c>
      <c r="Y30" s="107">
        <v>43789</v>
      </c>
      <c r="Z30" s="165"/>
      <c r="AA30" s="126">
        <f t="shared" si="5"/>
        <v>150842</v>
      </c>
      <c r="AB30" s="107">
        <v>42594</v>
      </c>
      <c r="AC30" s="107">
        <v>40825</v>
      </c>
      <c r="AD30" s="107">
        <v>33815</v>
      </c>
      <c r="AE30" s="107">
        <v>33608</v>
      </c>
      <c r="AF30" s="165"/>
      <c r="AG30" s="126">
        <f t="shared" si="6"/>
        <v>113201</v>
      </c>
      <c r="AH30" s="107">
        <v>29637</v>
      </c>
      <c r="AI30" s="107">
        <v>27966</v>
      </c>
      <c r="AJ30" s="107">
        <v>27793</v>
      </c>
      <c r="AK30" s="107">
        <v>27805</v>
      </c>
      <c r="AL30" s="162"/>
      <c r="AM30" s="157"/>
      <c r="AN30" s="124"/>
      <c r="AO30" s="100"/>
      <c r="AP30" s="11"/>
    </row>
    <row r="31" spans="1:42" s="2" customFormat="1" ht="12">
      <c r="A31" s="1"/>
      <c r="B31" s="100" t="s">
        <v>93</v>
      </c>
      <c r="C31" s="100"/>
      <c r="D31" s="126">
        <f t="shared" si="7"/>
        <v>-1404</v>
      </c>
      <c r="E31" s="107">
        <v>2846</v>
      </c>
      <c r="F31" s="107">
        <v>-17494</v>
      </c>
      <c r="G31" s="107">
        <v>13244</v>
      </c>
      <c r="H31" s="107"/>
      <c r="I31" s="126">
        <f t="shared" si="2"/>
        <v>100428</v>
      </c>
      <c r="J31" s="107">
        <v>75849</v>
      </c>
      <c r="K31" s="107">
        <v>9406</v>
      </c>
      <c r="L31" s="107">
        <v>10072</v>
      </c>
      <c r="M31" s="107">
        <v>5101</v>
      </c>
      <c r="N31" s="107"/>
      <c r="O31" s="126">
        <f t="shared" si="3"/>
        <v>35719</v>
      </c>
      <c r="P31" s="107">
        <v>2232</v>
      </c>
      <c r="Q31" s="107">
        <v>796</v>
      </c>
      <c r="R31" s="107">
        <v>9380</v>
      </c>
      <c r="S31" s="107">
        <v>23311</v>
      </c>
      <c r="T31" s="87"/>
      <c r="U31" s="126">
        <f t="shared" si="4"/>
        <v>29211</v>
      </c>
      <c r="V31" s="107">
        <v>7821</v>
      </c>
      <c r="W31" s="107">
        <v>2644</v>
      </c>
      <c r="X31" s="107">
        <v>715</v>
      </c>
      <c r="Y31" s="107">
        <v>18031</v>
      </c>
      <c r="Z31" s="165"/>
      <c r="AA31" s="126">
        <f t="shared" si="5"/>
        <v>63618</v>
      </c>
      <c r="AB31" s="107">
        <v>19461</v>
      </c>
      <c r="AC31" s="107">
        <v>20586</v>
      </c>
      <c r="AD31" s="107">
        <v>11117</v>
      </c>
      <c r="AE31" s="107">
        <v>12454</v>
      </c>
      <c r="AF31" s="165"/>
      <c r="AG31" s="126">
        <f t="shared" si="6"/>
        <v>34846</v>
      </c>
      <c r="AH31" s="107">
        <v>10092</v>
      </c>
      <c r="AI31" s="107">
        <v>-1671</v>
      </c>
      <c r="AJ31" s="107">
        <v>9088</v>
      </c>
      <c r="AK31" s="107">
        <v>17337</v>
      </c>
      <c r="AL31" s="162"/>
      <c r="AM31" s="157"/>
      <c r="AN31" s="124"/>
      <c r="AO31" s="100"/>
      <c r="AP31" s="11"/>
    </row>
    <row r="32" spans="1:42" s="2" customFormat="1" ht="12">
      <c r="A32" s="1"/>
      <c r="B32" s="16" t="s">
        <v>26</v>
      </c>
      <c r="C32" s="16"/>
      <c r="D32" s="246">
        <f>SUM(D26:D31)</f>
        <v>1160613</v>
      </c>
      <c r="E32" s="24">
        <f>SUM(E26:E31)</f>
        <v>419269</v>
      </c>
      <c r="F32" s="24">
        <f>SUM(F26:F31)</f>
        <v>368612</v>
      </c>
      <c r="G32" s="24">
        <f>SUM(G26:G31)</f>
        <v>372732</v>
      </c>
      <c r="H32" s="24"/>
      <c r="I32" s="246">
        <f>SUM(I26:I31)</f>
        <v>1602432</v>
      </c>
      <c r="J32" s="24">
        <f>SUM(J26:J31)</f>
        <v>474718</v>
      </c>
      <c r="K32" s="24">
        <f>SUM(K26:K31)</f>
        <v>437415</v>
      </c>
      <c r="L32" s="24">
        <f>SUM(L26:L31)</f>
        <v>354432</v>
      </c>
      <c r="M32" s="24">
        <f>SUM(M26:M31)</f>
        <v>335867</v>
      </c>
      <c r="N32" s="24"/>
      <c r="O32" s="246">
        <f>SUM(O26:O31)</f>
        <v>1371042</v>
      </c>
      <c r="P32" s="24">
        <f>SUM(P26:P31)</f>
        <v>352510</v>
      </c>
      <c r="Q32" s="24">
        <f>SUM(Q26:Q31)</f>
        <v>343638</v>
      </c>
      <c r="R32" s="24">
        <f>SUM(R26:R31)</f>
        <v>333277</v>
      </c>
      <c r="S32" s="24">
        <f>SUM(S26:S31)</f>
        <v>341617</v>
      </c>
      <c r="T32" s="219"/>
      <c r="U32" s="127">
        <f>SUM(U26:U31)</f>
        <v>1357549</v>
      </c>
      <c r="V32" s="24">
        <f>SUM(V26:V31)</f>
        <v>359913</v>
      </c>
      <c r="W32" s="24">
        <f>SUM(W26:W31)</f>
        <v>340565</v>
      </c>
      <c r="X32" s="24">
        <f>SUM(X26:X31)</f>
        <v>327282</v>
      </c>
      <c r="Y32" s="24">
        <f>SUM(Y26:Y31)</f>
        <v>329789</v>
      </c>
      <c r="Z32" s="16"/>
      <c r="AA32" s="127">
        <f>SUM(AA26:AA31)</f>
        <v>1174800</v>
      </c>
      <c r="AB32" s="24">
        <f>SUM(AB26:AB31)</f>
        <v>337344</v>
      </c>
      <c r="AC32" s="24">
        <f>SUM(AC26:AC31)</f>
        <v>317147</v>
      </c>
      <c r="AD32" s="24">
        <f>SUM(AD26:AD31)</f>
        <v>267298</v>
      </c>
      <c r="AE32" s="24">
        <f>SUM(AE26:AE31)</f>
        <v>253011</v>
      </c>
      <c r="AF32" s="16"/>
      <c r="AG32" s="127">
        <f>SUM(AG26:AG31)</f>
        <v>881665</v>
      </c>
      <c r="AH32" s="24">
        <f>SUM(AH26:AH31)</f>
        <v>237552</v>
      </c>
      <c r="AI32" s="24">
        <f>SUM(AI26:AI31)</f>
        <v>210540</v>
      </c>
      <c r="AJ32" s="24">
        <f>SUM(AJ26:AJ31)</f>
        <v>215563</v>
      </c>
      <c r="AK32" s="24">
        <f>SUM(AK26:AK31)</f>
        <v>218010</v>
      </c>
      <c r="AL32" s="16"/>
      <c r="AM32" s="16"/>
      <c r="AN32" s="16"/>
      <c r="AO32" s="16"/>
      <c r="AP32" s="25"/>
    </row>
    <row r="33" spans="1:42" s="2" customFormat="1" ht="12">
      <c r="A33" s="1"/>
      <c r="B33" s="100"/>
      <c r="C33" s="100"/>
      <c r="D33" s="126"/>
      <c r="E33" s="107"/>
      <c r="F33" s="107"/>
      <c r="G33" s="107"/>
      <c r="H33" s="107"/>
      <c r="I33" s="126"/>
      <c r="J33" s="107"/>
      <c r="K33" s="107"/>
      <c r="L33" s="107"/>
      <c r="M33" s="107"/>
      <c r="N33" s="107"/>
      <c r="O33" s="126"/>
      <c r="P33" s="107"/>
      <c r="Q33" s="107"/>
      <c r="R33" s="107"/>
      <c r="S33" s="107"/>
      <c r="T33" s="87"/>
      <c r="U33" s="126"/>
      <c r="V33" s="107"/>
      <c r="W33" s="107"/>
      <c r="X33" s="107"/>
      <c r="Y33" s="107"/>
      <c r="Z33" s="165"/>
      <c r="AA33" s="126"/>
      <c r="AB33" s="107"/>
      <c r="AC33" s="107"/>
      <c r="AD33" s="107"/>
      <c r="AE33" s="107"/>
      <c r="AF33" s="165"/>
      <c r="AG33" s="126"/>
      <c r="AH33" s="107"/>
      <c r="AI33" s="107"/>
      <c r="AJ33" s="107"/>
      <c r="AK33" s="107"/>
      <c r="AL33" s="162"/>
      <c r="AM33" s="157"/>
      <c r="AN33" s="124"/>
      <c r="AO33" s="100"/>
      <c r="AP33" s="11"/>
    </row>
    <row r="34" spans="1:42" s="2" customFormat="1" ht="12">
      <c r="A34" s="1"/>
      <c r="B34" s="16" t="s">
        <v>41</v>
      </c>
      <c r="C34" s="16"/>
      <c r="D34" s="249">
        <f>D23-D32</f>
        <v>569222</v>
      </c>
      <c r="E34" s="28">
        <f>E23-E32</f>
        <v>152396</v>
      </c>
      <c r="F34" s="28">
        <f>F23-F32</f>
        <v>234470</v>
      </c>
      <c r="G34" s="28">
        <f>G23-G32</f>
        <v>182356</v>
      </c>
      <c r="H34" s="28"/>
      <c r="I34" s="249">
        <f>I23-I32</f>
        <v>503529</v>
      </c>
      <c r="J34" s="28">
        <f>J23-J32</f>
        <v>91199</v>
      </c>
      <c r="K34" s="28">
        <f>K23-K32</f>
        <v>95077</v>
      </c>
      <c r="L34" s="28">
        <f>L23-L32</f>
        <v>184740</v>
      </c>
      <c r="M34" s="28">
        <f>M23-M32</f>
        <v>132513</v>
      </c>
      <c r="N34" s="28"/>
      <c r="O34" s="249">
        <f>O23-O32</f>
        <v>567010</v>
      </c>
      <c r="P34" s="28">
        <f>P23-P32</f>
        <v>157974</v>
      </c>
      <c r="Q34" s="28">
        <f>Q23-Q32</f>
        <v>135877</v>
      </c>
      <c r="R34" s="28">
        <f>R23-R32</f>
        <v>173932</v>
      </c>
      <c r="S34" s="28">
        <f>S23-S32</f>
        <v>99227</v>
      </c>
      <c r="T34" s="232"/>
      <c r="U34" s="130">
        <f>U23-U32</f>
        <v>506693</v>
      </c>
      <c r="V34" s="28">
        <f>V23-V32</f>
        <v>149358</v>
      </c>
      <c r="W34" s="28">
        <f>W23-W32</f>
        <v>102769</v>
      </c>
      <c r="X34" s="28">
        <f>X23-X32</f>
        <v>166920</v>
      </c>
      <c r="Y34" s="28">
        <f>Y23-Y32</f>
        <v>87646</v>
      </c>
      <c r="Z34" s="16"/>
      <c r="AA34" s="130">
        <f>AA23-AA32</f>
        <v>354700</v>
      </c>
      <c r="AB34" s="28">
        <f>AB23-AB32</f>
        <v>106904</v>
      </c>
      <c r="AC34" s="28">
        <f>AC23-AC32</f>
        <v>65692</v>
      </c>
      <c r="AD34" s="28">
        <f>AD23-AD32</f>
        <v>107569</v>
      </c>
      <c r="AE34" s="28">
        <f>AE23-AE32</f>
        <v>74535</v>
      </c>
      <c r="AF34" s="16"/>
      <c r="AG34" s="130">
        <f>AG23-AG32</f>
        <v>368563</v>
      </c>
      <c r="AH34" s="28">
        <f>AH23-AH32</f>
        <v>93479</v>
      </c>
      <c r="AI34" s="28">
        <f>AI23-AI32</f>
        <v>88569</v>
      </c>
      <c r="AJ34" s="28">
        <f>AJ23-AJ32</f>
        <v>110042</v>
      </c>
      <c r="AK34" s="28">
        <f>AK23-AK32</f>
        <v>76473</v>
      </c>
      <c r="AL34" s="16"/>
      <c r="AM34" s="16"/>
      <c r="AN34" s="16"/>
      <c r="AO34" s="16"/>
      <c r="AP34" s="29"/>
    </row>
    <row r="35" spans="1:42" s="2" customFormat="1" ht="12">
      <c r="A35" s="1"/>
      <c r="B35" s="100" t="s">
        <v>42</v>
      </c>
      <c r="C35" s="100"/>
      <c r="D35" s="126">
        <f>SUM(E35:G35)</f>
        <v>16417</v>
      </c>
      <c r="E35" s="107">
        <v>8283</v>
      </c>
      <c r="F35" s="107">
        <v>5251</v>
      </c>
      <c r="G35" s="107">
        <v>2883</v>
      </c>
      <c r="H35" s="107"/>
      <c r="I35" s="126">
        <f>SUM(J35:M35)</f>
        <v>-11946</v>
      </c>
      <c r="J35" s="107">
        <v>7790</v>
      </c>
      <c r="K35" s="107">
        <v>-18923</v>
      </c>
      <c r="L35" s="107">
        <v>1972</v>
      </c>
      <c r="M35" s="107">
        <v>-2785</v>
      </c>
      <c r="N35" s="107"/>
      <c r="O35" s="126">
        <f>SUM(P35:S35)</f>
        <v>10156</v>
      </c>
      <c r="P35" s="107">
        <v>3191</v>
      </c>
      <c r="Q35" s="107">
        <v>5065</v>
      </c>
      <c r="R35" s="107">
        <v>378</v>
      </c>
      <c r="S35" s="107">
        <v>1522</v>
      </c>
      <c r="T35" s="87"/>
      <c r="U35" s="126">
        <f>SUM(V35:Y35)</f>
        <v>17973</v>
      </c>
      <c r="V35" s="107">
        <v>-8938</v>
      </c>
      <c r="W35" s="107">
        <v>11140</v>
      </c>
      <c r="X35" s="107">
        <v>5547</v>
      </c>
      <c r="Y35" s="107">
        <v>10224</v>
      </c>
      <c r="Z35" s="165"/>
      <c r="AA35" s="126">
        <f>SUM(AB35:AE35)</f>
        <v>15743</v>
      </c>
      <c r="AB35" s="107">
        <v>11178</v>
      </c>
      <c r="AC35" s="107">
        <v>1424</v>
      </c>
      <c r="AD35" s="107">
        <v>-3558</v>
      </c>
      <c r="AE35" s="107">
        <v>6699</v>
      </c>
      <c r="AF35" s="165"/>
      <c r="AG35" s="126">
        <f>SUM(AH35:AK35)</f>
        <v>-1423</v>
      </c>
      <c r="AH35" s="107">
        <v>409</v>
      </c>
      <c r="AI35" s="107">
        <v>2120</v>
      </c>
      <c r="AJ35" s="107">
        <v>961</v>
      </c>
      <c r="AK35" s="107">
        <v>-4913</v>
      </c>
      <c r="AL35" s="162"/>
      <c r="AM35" s="157"/>
      <c r="AN35" s="124"/>
      <c r="AO35" s="100"/>
      <c r="AP35" s="11"/>
    </row>
    <row r="36" spans="1:42" s="2" customFormat="1" ht="12">
      <c r="A36" s="1"/>
      <c r="B36" s="100" t="s">
        <v>120</v>
      </c>
      <c r="C36" s="100"/>
      <c r="D36" s="126">
        <f>SUM(E36:G36)</f>
        <v>-114017</v>
      </c>
      <c r="E36" s="108">
        <v>-37333</v>
      </c>
      <c r="F36" s="108">
        <v>-37595</v>
      </c>
      <c r="G36" s="108">
        <v>-39089</v>
      </c>
      <c r="H36" s="107"/>
      <c r="I36" s="126">
        <f>SUM(J36:M36)</f>
        <v>-146378</v>
      </c>
      <c r="J36" s="108">
        <v>-40529</v>
      </c>
      <c r="K36" s="108">
        <v>-41263</v>
      </c>
      <c r="L36" s="108">
        <v>-32376</v>
      </c>
      <c r="M36" s="108">
        <v>-32210</v>
      </c>
      <c r="N36" s="107"/>
      <c r="O36" s="126">
        <f>SUM(P36:S36)</f>
        <v>-136592</v>
      </c>
      <c r="P36" s="108">
        <v>-32841</v>
      </c>
      <c r="Q36" s="108">
        <v>-35607</v>
      </c>
      <c r="R36" s="108">
        <v>-33613</v>
      </c>
      <c r="S36" s="108">
        <v>-34531</v>
      </c>
      <c r="T36" s="87"/>
      <c r="U36" s="126">
        <f>SUM(V36:Y36)</f>
        <v>-138540</v>
      </c>
      <c r="V36" s="108">
        <f>-35336-9</f>
        <v>-35345</v>
      </c>
      <c r="W36" s="108">
        <f>-34534-446</f>
        <v>-34980</v>
      </c>
      <c r="X36" s="108">
        <f>-34092-312</f>
        <v>-34404</v>
      </c>
      <c r="Y36" s="108">
        <f>-33288-523</f>
        <v>-33811</v>
      </c>
      <c r="Z36" s="165"/>
      <c r="AA36" s="126">
        <f>SUM(AB36:AE36)</f>
        <v>-120892</v>
      </c>
      <c r="AB36" s="108">
        <f>-32372-452</f>
        <v>-32824</v>
      </c>
      <c r="AC36" s="108">
        <f>-31734-431</f>
        <v>-32165</v>
      </c>
      <c r="AD36" s="108">
        <f>-27743-412</f>
        <v>-28155</v>
      </c>
      <c r="AE36" s="108">
        <f>-27275-473</f>
        <v>-27748</v>
      </c>
      <c r="AF36" s="165"/>
      <c r="AG36" s="126">
        <f>SUM(AH36:AK36)</f>
        <v>-76363</v>
      </c>
      <c r="AH36" s="108">
        <v>-21902</v>
      </c>
      <c r="AI36" s="108">
        <v>-16228</v>
      </c>
      <c r="AJ36" s="108">
        <v>-19187</v>
      </c>
      <c r="AK36" s="108">
        <v>-19046</v>
      </c>
      <c r="AL36" s="162"/>
      <c r="AM36" s="157"/>
      <c r="AN36" s="124"/>
      <c r="AO36" s="100"/>
      <c r="AP36" s="11"/>
    </row>
    <row r="37" spans="1:42" s="2" customFormat="1" ht="12">
      <c r="A37" s="1"/>
      <c r="B37" s="16" t="s">
        <v>57</v>
      </c>
      <c r="C37" s="16"/>
      <c r="D37" s="289">
        <f>D34+D35+D36</f>
        <v>471622</v>
      </c>
      <c r="E37" s="22">
        <f>E34+E35+E36</f>
        <v>123346</v>
      </c>
      <c r="F37" s="22">
        <f>F34+F35+F36</f>
        <v>202126</v>
      </c>
      <c r="G37" s="22">
        <f>G34+G35+G36</f>
        <v>146150</v>
      </c>
      <c r="H37" s="22"/>
      <c r="I37" s="289">
        <f>I34+I35+I36</f>
        <v>345205</v>
      </c>
      <c r="J37" s="22">
        <f>J34+J35+J36</f>
        <v>58460</v>
      </c>
      <c r="K37" s="22">
        <f>K34+K35+K36</f>
        <v>34891</v>
      </c>
      <c r="L37" s="22">
        <f>L34+L35+L36</f>
        <v>154336</v>
      </c>
      <c r="M37" s="22">
        <f>M34+M35+M36</f>
        <v>97518</v>
      </c>
      <c r="N37" s="22"/>
      <c r="O37" s="289">
        <f>O34+O35+O36</f>
        <v>440574</v>
      </c>
      <c r="P37" s="22">
        <f>P34+P35+P36</f>
        <v>128324</v>
      </c>
      <c r="Q37" s="22">
        <f>Q34+Q35+Q36</f>
        <v>105335</v>
      </c>
      <c r="R37" s="22">
        <f>R34+R35+R36</f>
        <v>140697</v>
      </c>
      <c r="S37" s="22">
        <f>S34+S35+S36</f>
        <v>66218</v>
      </c>
      <c r="T37" s="36"/>
      <c r="U37" s="182">
        <f>U34+U35+U36</f>
        <v>386126</v>
      </c>
      <c r="V37" s="22">
        <f>V34+V35+V36</f>
        <v>105075</v>
      </c>
      <c r="W37" s="22">
        <f>W34+W35+W36</f>
        <v>78929</v>
      </c>
      <c r="X37" s="22">
        <f>X34+X35+X36</f>
        <v>138063</v>
      </c>
      <c r="Y37" s="22">
        <f>Y34+Y35+Y36</f>
        <v>64059</v>
      </c>
      <c r="Z37" s="16"/>
      <c r="AA37" s="182">
        <f>AA34+AA35+AA36</f>
        <v>249551</v>
      </c>
      <c r="AB37" s="22">
        <f>AB34+AB35+AB36</f>
        <v>85258</v>
      </c>
      <c r="AC37" s="22">
        <f>AC34+AC35+AC36</f>
        <v>34951</v>
      </c>
      <c r="AD37" s="22">
        <f>AD34+AD35+AD36</f>
        <v>75856</v>
      </c>
      <c r="AE37" s="22">
        <f>AE34+AE35+AE36</f>
        <v>53486</v>
      </c>
      <c r="AF37" s="16"/>
      <c r="AG37" s="182">
        <f>AG34+AG35+AG36</f>
        <v>290777</v>
      </c>
      <c r="AH37" s="22">
        <f>AH34+AH35+AH36</f>
        <v>71986</v>
      </c>
      <c r="AI37" s="22">
        <f>AI34+AI35+AI36</f>
        <v>74461</v>
      </c>
      <c r="AJ37" s="22">
        <f>AJ34+AJ35+AJ36</f>
        <v>91816</v>
      </c>
      <c r="AK37" s="22">
        <f>AK34+AK35+AK36</f>
        <v>52514</v>
      </c>
      <c r="AL37" s="16"/>
      <c r="AM37" s="16"/>
      <c r="AN37" s="16"/>
      <c r="AO37" s="16"/>
      <c r="AP37" s="11"/>
    </row>
    <row r="38" spans="1:42" s="2" customFormat="1" ht="12">
      <c r="A38" s="1"/>
      <c r="B38" s="100"/>
      <c r="C38" s="100"/>
      <c r="D38" s="131"/>
      <c r="E38" s="109"/>
      <c r="F38" s="109"/>
      <c r="G38" s="109"/>
      <c r="H38" s="109"/>
      <c r="I38" s="131"/>
      <c r="J38" s="109"/>
      <c r="K38" s="109"/>
      <c r="L38" s="109"/>
      <c r="M38" s="109"/>
      <c r="N38" s="109"/>
      <c r="O38" s="131"/>
      <c r="P38" s="109"/>
      <c r="Q38" s="109"/>
      <c r="R38" s="109"/>
      <c r="S38" s="109"/>
      <c r="T38" s="233"/>
      <c r="U38" s="126"/>
      <c r="V38" s="109"/>
      <c r="W38" s="109"/>
      <c r="X38" s="109"/>
      <c r="Y38" s="109"/>
      <c r="Z38" s="165"/>
      <c r="AA38" s="126"/>
      <c r="AB38" s="109"/>
      <c r="AC38" s="109"/>
      <c r="AD38" s="109"/>
      <c r="AE38" s="109"/>
      <c r="AF38" s="165"/>
      <c r="AG38" s="126"/>
      <c r="AH38" s="109"/>
      <c r="AI38" s="109"/>
      <c r="AJ38" s="109"/>
      <c r="AK38" s="109"/>
      <c r="AL38" s="162"/>
      <c r="AM38" s="157"/>
      <c r="AN38" s="124"/>
      <c r="AO38" s="100"/>
      <c r="AP38" s="37"/>
    </row>
    <row r="39" spans="1:42" s="2" customFormat="1" ht="12">
      <c r="A39" s="1"/>
      <c r="B39" s="100" t="s">
        <v>27</v>
      </c>
      <c r="C39" s="100"/>
      <c r="D39" s="126">
        <f>SUM(E39:G39)</f>
        <v>342121</v>
      </c>
      <c r="E39" s="107">
        <v>31818</v>
      </c>
      <c r="F39" s="107">
        <v>267559</v>
      </c>
      <c r="G39" s="107">
        <v>42744</v>
      </c>
      <c r="H39" s="107"/>
      <c r="I39" s="126">
        <f>SUM(J39:M39)</f>
        <v>110837</v>
      </c>
      <c r="J39" s="107">
        <v>32037</v>
      </c>
      <c r="K39" s="107">
        <v>8891</v>
      </c>
      <c r="L39" s="107">
        <v>46818</v>
      </c>
      <c r="M39" s="107">
        <v>23091</v>
      </c>
      <c r="N39" s="107"/>
      <c r="O39" s="126">
        <f>SUM(P39:S39)</f>
        <v>154937</v>
      </c>
      <c r="P39" s="107">
        <v>56309</v>
      </c>
      <c r="Q39" s="107">
        <v>32542</v>
      </c>
      <c r="R39" s="107">
        <v>36236</v>
      </c>
      <c r="S39" s="107">
        <v>29850</v>
      </c>
      <c r="T39" s="87"/>
      <c r="U39" s="126">
        <f>SUM(V39:Y39)</f>
        <v>143826</v>
      </c>
      <c r="V39" s="107">
        <v>43182</v>
      </c>
      <c r="W39" s="107">
        <v>20129</v>
      </c>
      <c r="X39" s="107">
        <v>53146</v>
      </c>
      <c r="Y39" s="107">
        <v>27369</v>
      </c>
      <c r="Z39" s="165"/>
      <c r="AA39" s="126">
        <f>SUM(AB39:AE39)</f>
        <v>-776364</v>
      </c>
      <c r="AB39" s="107">
        <v>39000</v>
      </c>
      <c r="AC39" s="107">
        <v>13239</v>
      </c>
      <c r="AD39" s="107">
        <v>30822</v>
      </c>
      <c r="AE39" s="107">
        <v>-859425</v>
      </c>
      <c r="AF39" s="165"/>
      <c r="AG39" s="126">
        <f>SUM(AH39:AK39)</f>
        <v>6282</v>
      </c>
      <c r="AH39" s="107">
        <v>-14347</v>
      </c>
      <c r="AI39" s="107">
        <v>5353</v>
      </c>
      <c r="AJ39" s="107">
        <v>4074</v>
      </c>
      <c r="AK39" s="107">
        <v>11202</v>
      </c>
      <c r="AL39" s="162"/>
      <c r="AM39" s="157"/>
      <c r="AN39" s="124"/>
      <c r="AO39" s="100"/>
      <c r="AP39" s="11"/>
    </row>
    <row r="40" spans="1:42" s="2" customFormat="1" ht="12.6" thickBot="1">
      <c r="A40" s="1"/>
      <c r="B40" s="16" t="s">
        <v>250</v>
      </c>
      <c r="C40" s="16"/>
      <c r="D40" s="135">
        <f>D37-D39</f>
        <v>129501</v>
      </c>
      <c r="E40" s="30">
        <f>E37-E39</f>
        <v>91528</v>
      </c>
      <c r="F40" s="30">
        <f>F37-F39</f>
        <v>-65433</v>
      </c>
      <c r="G40" s="30">
        <f>G37-G39</f>
        <v>103406</v>
      </c>
      <c r="H40" s="30"/>
      <c r="I40" s="135">
        <f>I37-I39</f>
        <v>234368</v>
      </c>
      <c r="J40" s="30">
        <f>J37-J39</f>
        <v>26423</v>
      </c>
      <c r="K40" s="30">
        <f>K37-K39</f>
        <v>26000</v>
      </c>
      <c r="L40" s="30">
        <f>L37-L39</f>
        <v>107518</v>
      </c>
      <c r="M40" s="30">
        <f>M37-M39</f>
        <v>74427</v>
      </c>
      <c r="N40" s="30"/>
      <c r="O40" s="135">
        <f>O37-O39</f>
        <v>285637</v>
      </c>
      <c r="P40" s="30">
        <f>P37-P39</f>
        <v>72015</v>
      </c>
      <c r="Q40" s="30">
        <f>Q37-Q39</f>
        <v>72793</v>
      </c>
      <c r="R40" s="30">
        <f>R37-R39</f>
        <v>104461</v>
      </c>
      <c r="S40" s="30">
        <f>S37-S39</f>
        <v>36368</v>
      </c>
      <c r="T40" s="219"/>
      <c r="U40" s="132">
        <f>U37-U39</f>
        <v>242300</v>
      </c>
      <c r="V40" s="30">
        <f>V37-V39</f>
        <v>61893</v>
      </c>
      <c r="W40" s="30">
        <f>W37-W39</f>
        <v>58800</v>
      </c>
      <c r="X40" s="30">
        <f>X37-X39</f>
        <v>84917</v>
      </c>
      <c r="Y40" s="30">
        <f>Y37-Y39</f>
        <v>36690</v>
      </c>
      <c r="Z40" s="16"/>
      <c r="AA40" s="132">
        <f>AA37-AA39</f>
        <v>1025915</v>
      </c>
      <c r="AB40" s="30">
        <f>AB37-AB39</f>
        <v>46258</v>
      </c>
      <c r="AC40" s="30">
        <f>AC37-AC39</f>
        <v>21712</v>
      </c>
      <c r="AD40" s="30">
        <f>AD37-AD39</f>
        <v>45034</v>
      </c>
      <c r="AE40" s="30">
        <f>AE37-AE39</f>
        <v>912911</v>
      </c>
      <c r="AF40" s="16"/>
      <c r="AG40" s="132">
        <f>AG37-AG39</f>
        <v>284495</v>
      </c>
      <c r="AH40" s="30">
        <f>AH37-AH39</f>
        <v>86333</v>
      </c>
      <c r="AI40" s="30">
        <f>AI37-AI39</f>
        <v>69108</v>
      </c>
      <c r="AJ40" s="30">
        <f>AJ37-AJ39</f>
        <v>87742</v>
      </c>
      <c r="AK40" s="30">
        <f>AK37-AK39</f>
        <v>41312</v>
      </c>
      <c r="AL40" s="16"/>
      <c r="AM40" s="16"/>
      <c r="AN40" s="16"/>
      <c r="AO40" s="16"/>
      <c r="AP40" s="25"/>
    </row>
    <row r="41" spans="1:42" s="70" customFormat="1" ht="12.6" thickTop="1">
      <c r="A41" s="76"/>
      <c r="B41" s="165" t="s">
        <v>217</v>
      </c>
      <c r="C41" s="16"/>
      <c r="D41" s="126">
        <f>SUM(E41:G41)</f>
        <v>-112</v>
      </c>
      <c r="E41" s="107">
        <v>-38</v>
      </c>
      <c r="F41" s="107">
        <v>-44</v>
      </c>
      <c r="G41" s="22">
        <v>-30</v>
      </c>
      <c r="H41" s="22"/>
      <c r="I41" s="126">
        <f>SUM(J41:M41)</f>
        <v>-143</v>
      </c>
      <c r="J41" s="22">
        <v>-31</v>
      </c>
      <c r="K41" s="22">
        <v>-35</v>
      </c>
      <c r="L41" s="22">
        <v>-51</v>
      </c>
      <c r="M41" s="22">
        <v>-26</v>
      </c>
      <c r="N41" s="22"/>
      <c r="O41" s="126">
        <f>SUM(P41:S41)</f>
        <v>-136</v>
      </c>
      <c r="P41" s="22">
        <v>-32</v>
      </c>
      <c r="Q41" s="22">
        <v>-31</v>
      </c>
      <c r="R41" s="22">
        <v>-29</v>
      </c>
      <c r="S41" s="22">
        <v>-44</v>
      </c>
      <c r="T41" s="36"/>
      <c r="U41" s="126">
        <f>SUM(V41:Y41)</f>
        <v>-76</v>
      </c>
      <c r="V41" s="22">
        <v>-170</v>
      </c>
      <c r="W41" s="22">
        <v>-6</v>
      </c>
      <c r="X41" s="22">
        <v>194</v>
      </c>
      <c r="Y41" s="22">
        <v>-94</v>
      </c>
      <c r="Z41" s="16"/>
      <c r="AA41" s="126">
        <f>SUM(AB41:AE41)</f>
        <v>-256</v>
      </c>
      <c r="AB41" s="22">
        <v>-121</v>
      </c>
      <c r="AC41" s="22">
        <v>-96</v>
      </c>
      <c r="AD41" s="22">
        <v>-12</v>
      </c>
      <c r="AE41" s="22">
        <v>-27</v>
      </c>
      <c r="AF41" s="16"/>
      <c r="AG41" s="126">
        <f>SUM(AH41:AK41)</f>
        <v>-18</v>
      </c>
      <c r="AH41" s="22">
        <v>57</v>
      </c>
      <c r="AI41" s="22">
        <v>7</v>
      </c>
      <c r="AJ41" s="22">
        <v>-56</v>
      </c>
      <c r="AK41" s="22">
        <v>-26</v>
      </c>
      <c r="AL41" s="16"/>
      <c r="AM41" s="16"/>
      <c r="AN41" s="16"/>
      <c r="AO41" s="16"/>
      <c r="AP41" s="25"/>
    </row>
    <row r="42" spans="1:42" s="2" customFormat="1" ht="12.6" thickBot="1">
      <c r="A42" s="1"/>
      <c r="B42" s="16" t="s">
        <v>251</v>
      </c>
      <c r="C42" s="16"/>
      <c r="D42" s="135">
        <f>SUM(D40:D41)</f>
        <v>129389</v>
      </c>
      <c r="E42" s="30">
        <f>SUM(E40:E41)</f>
        <v>91490</v>
      </c>
      <c r="F42" s="30">
        <f>SUM(F40:F41)</f>
        <v>-65477</v>
      </c>
      <c r="G42" s="30">
        <f>SUM(G40:G41)</f>
        <v>103376</v>
      </c>
      <c r="H42" s="30"/>
      <c r="I42" s="135">
        <f>SUM(I40:I41)</f>
        <v>234225</v>
      </c>
      <c r="J42" s="30">
        <f>SUM(J40:J41)</f>
        <v>26392</v>
      </c>
      <c r="K42" s="30">
        <f>SUM(K40:K41)</f>
        <v>25965</v>
      </c>
      <c r="L42" s="30">
        <f>SUM(L40:L41)</f>
        <v>107467</v>
      </c>
      <c r="M42" s="30">
        <f>SUM(M40:M41)</f>
        <v>74401</v>
      </c>
      <c r="N42" s="30"/>
      <c r="O42" s="135">
        <f>SUM(O40:O41)</f>
        <v>285501</v>
      </c>
      <c r="P42" s="30">
        <f>SUM(P40:P41)</f>
        <v>71983</v>
      </c>
      <c r="Q42" s="30">
        <f>SUM(Q40:Q41)</f>
        <v>72762</v>
      </c>
      <c r="R42" s="30">
        <f>SUM(R40:R41)</f>
        <v>104432</v>
      </c>
      <c r="S42" s="30">
        <f>SUM(S40:S41)</f>
        <v>36324</v>
      </c>
      <c r="T42" s="219"/>
      <c r="U42" s="132">
        <f>SUM(U40:U41)</f>
        <v>242224</v>
      </c>
      <c r="V42" s="30">
        <f>SUM(V40:V41)</f>
        <v>61723</v>
      </c>
      <c r="W42" s="30">
        <f>SUM(W40:W41)</f>
        <v>58794</v>
      </c>
      <c r="X42" s="30">
        <f>SUM(X40:X41)</f>
        <v>85111</v>
      </c>
      <c r="Y42" s="30">
        <f>SUM(Y40:Y41)</f>
        <v>36596</v>
      </c>
      <c r="Z42" s="16"/>
      <c r="AA42" s="132">
        <f>SUM(AA40:AA41)</f>
        <v>1025659</v>
      </c>
      <c r="AB42" s="30">
        <f>SUM(AB40:AB41)</f>
        <v>46137</v>
      </c>
      <c r="AC42" s="30">
        <f>SUM(AC40:AC41)</f>
        <v>21616</v>
      </c>
      <c r="AD42" s="30">
        <f>SUM(AD40:AD41)</f>
        <v>45022</v>
      </c>
      <c r="AE42" s="30">
        <f>SUM(AE40:AE41)</f>
        <v>912884</v>
      </c>
      <c r="AF42" s="16"/>
      <c r="AG42" s="132">
        <f>SUM(AG40:AG41)</f>
        <v>284477</v>
      </c>
      <c r="AH42" s="30">
        <f>SUM(AH40:AH41)</f>
        <v>86390</v>
      </c>
      <c r="AI42" s="30">
        <f>SUM(AI40:AI41)</f>
        <v>69115</v>
      </c>
      <c r="AJ42" s="30">
        <f>SUM(AJ40:AJ41)</f>
        <v>87686</v>
      </c>
      <c r="AK42" s="30">
        <f>SUM(AK40:AK41)</f>
        <v>41286</v>
      </c>
      <c r="AL42" s="16"/>
      <c r="AM42" s="16"/>
      <c r="AN42" s="16"/>
      <c r="AO42" s="16"/>
      <c r="AP42" s="25"/>
    </row>
    <row r="43" spans="1:42" s="2" customFormat="1" ht="12.6" thickTop="1">
      <c r="A43" s="1"/>
      <c r="B43" s="16"/>
      <c r="C43" s="16"/>
      <c r="D43" s="250"/>
      <c r="E43" s="27"/>
      <c r="F43" s="27"/>
      <c r="G43" s="27"/>
      <c r="H43" s="27"/>
      <c r="I43" s="250"/>
      <c r="J43" s="27"/>
      <c r="K43" s="27"/>
      <c r="L43" s="27"/>
      <c r="M43" s="27"/>
      <c r="N43" s="27"/>
      <c r="O43" s="250"/>
      <c r="P43" s="27"/>
      <c r="Q43" s="27"/>
      <c r="R43" s="27"/>
      <c r="S43" s="27"/>
      <c r="T43" s="219"/>
      <c r="U43" s="129"/>
      <c r="V43" s="27"/>
      <c r="W43" s="27"/>
      <c r="X43" s="27"/>
      <c r="Y43" s="27"/>
      <c r="Z43" s="16"/>
      <c r="AA43" s="129"/>
      <c r="AB43" s="27"/>
      <c r="AC43" s="27"/>
      <c r="AD43" s="27"/>
      <c r="AE43" s="27"/>
      <c r="AF43" s="16"/>
      <c r="AG43" s="129"/>
      <c r="AH43" s="27"/>
      <c r="AI43" s="27"/>
      <c r="AJ43" s="27"/>
      <c r="AK43" s="27"/>
      <c r="AL43" s="16"/>
      <c r="AM43" s="16"/>
      <c r="AN43" s="16"/>
      <c r="AO43" s="16"/>
      <c r="AP43" s="25"/>
    </row>
    <row r="44" spans="1:42" s="20" customFormat="1" ht="12.6" thickBot="1">
      <c r="A44" s="18"/>
      <c r="B44" s="19" t="s">
        <v>252</v>
      </c>
      <c r="C44" s="19"/>
      <c r="D44" s="291">
        <f>D42/D48</f>
        <v>0.4734113394216134</v>
      </c>
      <c r="E44" s="32">
        <f>E42/E48</f>
        <v>0.33399775120106306</v>
      </c>
      <c r="F44" s="32">
        <f>F42/F48</f>
        <v>-0.24034166198661688</v>
      </c>
      <c r="G44" s="32">
        <f>G42/G48</f>
        <v>0.3788790054499408</v>
      </c>
      <c r="H44" s="32"/>
      <c r="I44" s="291">
        <f>I42/I48</f>
        <v>0.86170107094111115</v>
      </c>
      <c r="J44" s="32">
        <f>J42/J48</f>
        <v>9.6898669809485E-2</v>
      </c>
      <c r="K44" s="32">
        <f>K42/K48</f>
        <v>9.5388718672162587E-2</v>
      </c>
      <c r="L44" s="32">
        <f>L42/L48</f>
        <v>0.39569571780993407</v>
      </c>
      <c r="M44" s="32">
        <f>M42/M48</f>
        <v>0.27428838972022224</v>
      </c>
      <c r="N44" s="32"/>
      <c r="O44" s="291">
        <f>O42/O48</f>
        <v>1.0577715369681522</v>
      </c>
      <c r="P44" s="32">
        <f>P42/P48</f>
        <v>0.26596145603948984</v>
      </c>
      <c r="Q44" s="32">
        <f>Q42/Q48</f>
        <v>0.26945894900566603</v>
      </c>
      <c r="R44" s="32">
        <f>R42/R48</f>
        <v>0.38764662212323681</v>
      </c>
      <c r="S44" s="32">
        <f>S42/S48</f>
        <v>0.13483946886820819</v>
      </c>
      <c r="T44" s="234"/>
      <c r="U44" s="133">
        <f>U42/U48</f>
        <v>0.90553736186502776</v>
      </c>
      <c r="V44" s="32">
        <f>V42/V48</f>
        <v>0.22977128221927723</v>
      </c>
      <c r="W44" s="32">
        <f>W42/W48</f>
        <v>0.21957395318265338</v>
      </c>
      <c r="X44" s="32">
        <f>X42/X48</f>
        <v>0.31893860756884773</v>
      </c>
      <c r="Y44" s="32">
        <f>Y42/Y48</f>
        <v>0.13745750934324938</v>
      </c>
      <c r="Z44" s="19"/>
      <c r="AA44" s="133">
        <f>AA42/AA48</f>
        <v>4.009534606438498</v>
      </c>
      <c r="AB44" s="32">
        <f>AB42/AB48</f>
        <v>0.17356612419023543</v>
      </c>
      <c r="AC44" s="32">
        <f>AC42/AC48</f>
        <v>8.1434599156118143E-2</v>
      </c>
      <c r="AD44" s="32">
        <f>AD42/AD48</f>
        <v>0.18190633573197684</v>
      </c>
      <c r="AE44" s="32">
        <f>AE42/AE48</f>
        <v>3.7299850454764609</v>
      </c>
      <c r="AF44" s="19"/>
      <c r="AG44" s="133">
        <f>AG42/AG48</f>
        <v>1.1655263114767531</v>
      </c>
      <c r="AH44" s="32">
        <f>AH42/AH48</f>
        <v>0.35399934436977543</v>
      </c>
      <c r="AI44" s="32">
        <f>AI42/AI48</f>
        <v>0.28394245148143887</v>
      </c>
      <c r="AJ44" s="32">
        <f>AJ42/AJ48</f>
        <v>0.35998259327377824</v>
      </c>
      <c r="AK44" s="32">
        <f>AK42/AK48</f>
        <v>0.16832191780821917</v>
      </c>
      <c r="AL44" s="19"/>
      <c r="AM44" s="19"/>
      <c r="AN44" s="19"/>
      <c r="AO44" s="19"/>
      <c r="AP44" s="33"/>
    </row>
    <row r="45" spans="1:42" s="2" customFormat="1" ht="13.8" thickTop="1">
      <c r="B45" s="70"/>
      <c r="D45" s="70"/>
      <c r="E45" s="70"/>
      <c r="F45" s="70"/>
      <c r="G45" s="70"/>
      <c r="H45" s="70"/>
      <c r="I45" s="70"/>
      <c r="J45" s="70"/>
      <c r="K45" s="70"/>
      <c r="L45" s="70"/>
      <c r="M45" s="70"/>
      <c r="N45" s="70"/>
      <c r="O45" s="70"/>
      <c r="P45" s="70"/>
      <c r="Q45" s="70"/>
      <c r="R45" s="70"/>
      <c r="S45" s="70"/>
      <c r="T45" s="70"/>
      <c r="U45" s="110"/>
      <c r="V45" s="70"/>
      <c r="W45" s="70"/>
      <c r="X45" s="70"/>
      <c r="AA45" s="110"/>
      <c r="AB45" s="110"/>
      <c r="AC45" s="110"/>
      <c r="AD45" s="110"/>
      <c r="AE45" s="110"/>
      <c r="AG45" s="110"/>
      <c r="AH45" s="110"/>
      <c r="AI45" s="110"/>
      <c r="AJ45" s="110"/>
      <c r="AK45" s="110"/>
      <c r="AP45" s="70"/>
    </row>
    <row r="46" spans="1:42" s="2" customFormat="1" ht="11.4">
      <c r="B46" s="70" t="s">
        <v>87</v>
      </c>
      <c r="D46" s="156">
        <f>SUM(E46:G46)</f>
        <v>0.57620000000000005</v>
      </c>
      <c r="E46" s="156">
        <v>0.20080000000000001</v>
      </c>
      <c r="F46" s="156">
        <v>0.20080000000000001</v>
      </c>
      <c r="G46" s="156">
        <v>0.17460000000000001</v>
      </c>
      <c r="H46" s="156"/>
      <c r="I46" s="156">
        <f>SUM(J46:M46)</f>
        <v>0.69840000000000002</v>
      </c>
      <c r="J46" s="156">
        <v>0.17460000000000001</v>
      </c>
      <c r="K46" s="156">
        <v>0.17460000000000001</v>
      </c>
      <c r="L46" s="156">
        <v>0.17460000000000001</v>
      </c>
      <c r="M46" s="156">
        <v>0.17460000000000001</v>
      </c>
      <c r="N46" s="156"/>
      <c r="O46" s="156">
        <f>SUM(P46:S46)</f>
        <v>0.63</v>
      </c>
      <c r="P46" s="156">
        <v>0.17460000000000001</v>
      </c>
      <c r="Q46" s="156">
        <v>0.15179999999999999</v>
      </c>
      <c r="R46" s="156">
        <v>0.15179999999999999</v>
      </c>
      <c r="S46" s="156">
        <v>0.15179999999999999</v>
      </c>
      <c r="T46" s="156"/>
      <c r="U46" s="156">
        <f>SUM(V46:Y46)</f>
        <v>0.54780000000000006</v>
      </c>
      <c r="V46" s="156">
        <v>0.15179999999999999</v>
      </c>
      <c r="W46" s="156">
        <v>0.13200000000000001</v>
      </c>
      <c r="X46" s="156">
        <v>0.13200000000000001</v>
      </c>
      <c r="Y46" s="156">
        <v>0.13200000000000001</v>
      </c>
      <c r="AA46" s="156">
        <f>SUM(AB46:AE46)</f>
        <v>0.47699999999999998</v>
      </c>
      <c r="AB46" s="156">
        <v>0.13200000000000001</v>
      </c>
      <c r="AC46" s="156">
        <v>0.115</v>
      </c>
      <c r="AD46" s="156">
        <v>0.115</v>
      </c>
      <c r="AE46" s="156">
        <v>0.115</v>
      </c>
      <c r="AG46" s="156">
        <f>SUM(AH46:AK46)</f>
        <v>0.41500000000000004</v>
      </c>
      <c r="AH46" s="188">
        <v>0.115</v>
      </c>
      <c r="AI46" s="188">
        <v>0.1</v>
      </c>
      <c r="AJ46" s="188">
        <v>0.1</v>
      </c>
      <c r="AK46" s="188">
        <v>0.1</v>
      </c>
      <c r="AP46" s="70"/>
    </row>
    <row r="47" spans="1:42" s="2" customFormat="1">
      <c r="B47" s="70"/>
      <c r="D47" s="110"/>
      <c r="E47" s="110"/>
      <c r="F47" s="110"/>
      <c r="G47" s="110"/>
      <c r="H47" s="110"/>
      <c r="I47" s="110"/>
      <c r="J47" s="110"/>
      <c r="K47" s="110"/>
      <c r="L47" s="110"/>
      <c r="M47" s="110"/>
      <c r="N47" s="110"/>
      <c r="O47" s="110"/>
      <c r="P47" s="110"/>
      <c r="Q47" s="110"/>
      <c r="R47" s="110"/>
      <c r="S47" s="110"/>
      <c r="T47" s="110"/>
      <c r="U47" s="110"/>
      <c r="V47" s="110"/>
      <c r="W47" s="110"/>
      <c r="X47" s="110"/>
      <c r="Y47" s="110"/>
      <c r="AA47" s="110"/>
      <c r="AB47" s="110"/>
      <c r="AC47" s="110"/>
      <c r="AD47" s="110"/>
      <c r="AE47" s="110"/>
      <c r="AG47" s="110"/>
      <c r="AH47" s="110"/>
      <c r="AI47" s="110"/>
      <c r="AJ47" s="110"/>
      <c r="AK47" s="110"/>
      <c r="AP47" s="70"/>
    </row>
    <row r="48" spans="1:42" s="2" customFormat="1" ht="11.4">
      <c r="B48" s="100" t="s">
        <v>258</v>
      </c>
      <c r="D48" s="87">
        <v>273312</v>
      </c>
      <c r="E48" s="87">
        <v>273924</v>
      </c>
      <c r="F48" s="87">
        <v>272433</v>
      </c>
      <c r="G48" s="87">
        <v>272847</v>
      </c>
      <c r="H48" s="87"/>
      <c r="I48" s="87">
        <v>271817</v>
      </c>
      <c r="J48" s="87">
        <v>272367</v>
      </c>
      <c r="K48" s="87">
        <v>272202</v>
      </c>
      <c r="L48" s="87">
        <v>271590</v>
      </c>
      <c r="M48" s="87">
        <v>271251</v>
      </c>
      <c r="N48" s="87"/>
      <c r="O48" s="87">
        <v>269908</v>
      </c>
      <c r="P48" s="87">
        <v>270652</v>
      </c>
      <c r="Q48" s="87">
        <v>270030</v>
      </c>
      <c r="R48" s="87">
        <v>269400</v>
      </c>
      <c r="S48" s="87">
        <v>269387</v>
      </c>
      <c r="T48" s="87"/>
      <c r="U48" s="87">
        <v>267492</v>
      </c>
      <c r="V48" s="87">
        <v>268628</v>
      </c>
      <c r="W48" s="87">
        <v>267764</v>
      </c>
      <c r="X48" s="87">
        <v>266857</v>
      </c>
      <c r="Y48" s="87">
        <v>266235</v>
      </c>
      <c r="AA48" s="87">
        <v>255805</v>
      </c>
      <c r="AB48" s="87">
        <v>265818</v>
      </c>
      <c r="AC48" s="87">
        <v>265440</v>
      </c>
      <c r="AD48" s="87">
        <v>247501</v>
      </c>
      <c r="AE48" s="87">
        <f>122371*2</f>
        <v>244742</v>
      </c>
      <c r="AG48" s="87">
        <f>122038*2</f>
        <v>244076</v>
      </c>
      <c r="AH48" s="87">
        <f>122020*2</f>
        <v>244040</v>
      </c>
      <c r="AI48" s="87">
        <f>121706*2</f>
        <v>243412</v>
      </c>
      <c r="AJ48" s="9">
        <v>243584</v>
      </c>
      <c r="AK48" s="9">
        <v>245280</v>
      </c>
      <c r="AO48" s="70"/>
      <c r="AP48" s="36">
        <v>0</v>
      </c>
    </row>
    <row r="49" spans="2:42" s="2" customFormat="1" ht="11.4">
      <c r="D49" s="70"/>
      <c r="E49" s="70"/>
      <c r="F49" s="70"/>
      <c r="I49" s="70"/>
      <c r="J49" s="70"/>
      <c r="K49" s="70"/>
      <c r="L49" s="70"/>
      <c r="T49" s="70"/>
      <c r="U49" s="70"/>
      <c r="V49" s="70"/>
      <c r="W49" s="70"/>
      <c r="X49" s="70"/>
      <c r="Y49" s="70"/>
      <c r="AB49" s="70"/>
      <c r="AC49" s="70"/>
    </row>
    <row r="50" spans="2:42" s="2" customFormat="1" ht="11.4">
      <c r="B50" s="2" t="s">
        <v>260</v>
      </c>
      <c r="D50" s="70"/>
      <c r="E50" s="70"/>
      <c r="F50" s="70"/>
      <c r="I50" s="70"/>
      <c r="J50" s="70"/>
      <c r="K50" s="70"/>
      <c r="L50" s="70"/>
      <c r="T50" s="70"/>
      <c r="U50" s="70"/>
      <c r="V50" s="70"/>
      <c r="W50" s="70"/>
      <c r="X50" s="70"/>
      <c r="Y50" s="70"/>
      <c r="AB50" s="70"/>
      <c r="AC50" s="70"/>
    </row>
    <row r="51" spans="2:42" s="2" customFormat="1" ht="11.4">
      <c r="B51" s="70"/>
      <c r="T51" s="70"/>
      <c r="U51" s="70"/>
      <c r="V51" s="70"/>
      <c r="W51" s="70"/>
      <c r="X51" s="70"/>
      <c r="Y51" s="70"/>
      <c r="AB51" s="70"/>
      <c r="AC51" s="70"/>
      <c r="AO51" s="111"/>
      <c r="AP51" s="111"/>
    </row>
    <row r="52" spans="2:42">
      <c r="B52" s="346" t="s">
        <v>149</v>
      </c>
      <c r="C52" s="346"/>
      <c r="D52" s="346"/>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c r="AG52" s="346"/>
      <c r="AH52" s="346"/>
      <c r="AI52" s="346"/>
      <c r="AJ52" s="346"/>
      <c r="AK52" s="346"/>
      <c r="AL52" s="346"/>
      <c r="AM52" s="346"/>
      <c r="AN52" s="346"/>
      <c r="AO52" s="347"/>
    </row>
    <row r="53" spans="2:42" s="193" customFormat="1">
      <c r="B53" s="326"/>
      <c r="AI53" s="243"/>
    </row>
  </sheetData>
  <sheetProtection selectLockedCells="1"/>
  <mergeCells count="7">
    <mergeCell ref="B52:AO52"/>
    <mergeCell ref="AA6:AE6"/>
    <mergeCell ref="AG6:AK6"/>
    <mergeCell ref="U6:Y6"/>
    <mergeCell ref="O6:S6"/>
    <mergeCell ref="I6:M6"/>
    <mergeCell ref="D6:G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AK85"/>
  <sheetViews>
    <sheetView zoomScaleNormal="100" workbookViewId="0">
      <pane xSplit="2" ySplit="7" topLeftCell="C8" activePane="bottomRight" state="frozen"/>
      <selection activeCell="F54" sqref="F54"/>
      <selection pane="topRight" activeCell="F54" sqref="F54"/>
      <selection pane="bottomLeft" activeCell="F54" sqref="F54"/>
      <selection pane="bottomRight" activeCell="A89" sqref="A89"/>
    </sheetView>
  </sheetViews>
  <sheetFormatPr defaultColWidth="9.33203125" defaultRowHeight="13.2"/>
  <cols>
    <col min="1" max="1" width="67.6640625" style="50" customWidth="1"/>
    <col min="2" max="2" width="0.6640625" style="34" customWidth="1"/>
    <col min="3" max="6" width="13.6640625" style="34" customWidth="1"/>
    <col min="7" max="7" width="1.33203125" style="34" customWidth="1"/>
    <col min="8" max="12" width="13.6640625" style="34" customWidth="1"/>
    <col min="13" max="13" width="1.33203125" style="34" customWidth="1"/>
    <col min="14" max="18" width="13.6640625" style="34" customWidth="1"/>
    <col min="19" max="19" width="1.33203125" style="35" customWidth="1"/>
    <col min="20" max="24" width="13.6640625" style="34" customWidth="1"/>
    <col min="25" max="25" width="0.6640625" style="34" customWidth="1"/>
    <col min="26" max="26" width="13.6640625" style="34" customWidth="1"/>
    <col min="27" max="28" width="13.6640625" style="35" customWidth="1"/>
    <col min="29" max="30" width="13.6640625" style="34" customWidth="1"/>
    <col min="31" max="31" width="2.6640625" style="34" customWidth="1"/>
    <col min="32" max="36" width="13.6640625" style="34" customWidth="1"/>
    <col min="37" max="37" width="2.6640625" style="34" customWidth="1"/>
    <col min="38" max="16384" width="9.33203125" style="34"/>
  </cols>
  <sheetData>
    <row r="1" spans="1:37">
      <c r="A1" s="48" t="s">
        <v>0</v>
      </c>
    </row>
    <row r="2" spans="1:37">
      <c r="A2" s="48" t="s">
        <v>202</v>
      </c>
    </row>
    <row r="3" spans="1:37">
      <c r="A3" s="49" t="s">
        <v>237</v>
      </c>
    </row>
    <row r="6" spans="1:37" ht="12.75" customHeight="1">
      <c r="A6" s="12" t="s">
        <v>76</v>
      </c>
      <c r="C6" s="338" t="s">
        <v>198</v>
      </c>
      <c r="D6" s="338"/>
      <c r="E6" s="338"/>
      <c r="F6" s="338"/>
      <c r="G6" s="230"/>
      <c r="H6" s="339" t="s">
        <v>180</v>
      </c>
      <c r="I6" s="339"/>
      <c r="J6" s="339"/>
      <c r="K6" s="339"/>
      <c r="L6" s="339"/>
      <c r="M6" s="230"/>
      <c r="N6" s="340" t="s">
        <v>162</v>
      </c>
      <c r="O6" s="340"/>
      <c r="P6" s="340"/>
      <c r="Q6" s="340"/>
      <c r="R6" s="340"/>
      <c r="S6" s="235"/>
      <c r="T6" s="339" t="s">
        <v>145</v>
      </c>
      <c r="U6" s="339"/>
      <c r="V6" s="339"/>
      <c r="W6" s="339"/>
      <c r="X6" s="339"/>
      <c r="Z6" s="341" t="s">
        <v>122</v>
      </c>
      <c r="AA6" s="341"/>
      <c r="AB6" s="341"/>
      <c r="AC6" s="341"/>
      <c r="AD6" s="341"/>
      <c r="AF6" s="339" t="s">
        <v>100</v>
      </c>
      <c r="AG6" s="339"/>
      <c r="AH6" s="339"/>
      <c r="AI6" s="339"/>
      <c r="AJ6" s="339"/>
    </row>
    <row r="7" spans="1:37" ht="13.8" thickBot="1">
      <c r="C7" s="105" t="s">
        <v>266</v>
      </c>
      <c r="D7" s="105" t="s">
        <v>263</v>
      </c>
      <c r="E7" s="105" t="s">
        <v>222</v>
      </c>
      <c r="F7" s="105" t="s">
        <v>199</v>
      </c>
      <c r="G7" s="105"/>
      <c r="H7" s="105" t="s">
        <v>180</v>
      </c>
      <c r="I7" s="105" t="s">
        <v>195</v>
      </c>
      <c r="J7" s="105" t="s">
        <v>191</v>
      </c>
      <c r="K7" s="105" t="s">
        <v>185</v>
      </c>
      <c r="L7" s="105" t="s">
        <v>181</v>
      </c>
      <c r="M7" s="105"/>
      <c r="N7" s="105" t="s">
        <v>162</v>
      </c>
      <c r="O7" s="105" t="s">
        <v>177</v>
      </c>
      <c r="P7" s="105" t="s">
        <v>174</v>
      </c>
      <c r="Q7" s="105" t="s">
        <v>172</v>
      </c>
      <c r="R7" s="105" t="s">
        <v>163</v>
      </c>
      <c r="S7" s="236"/>
      <c r="T7" s="105" t="s">
        <v>145</v>
      </c>
      <c r="U7" s="105" t="s">
        <v>159</v>
      </c>
      <c r="V7" s="105" t="s">
        <v>156</v>
      </c>
      <c r="W7" s="105" t="s">
        <v>154</v>
      </c>
      <c r="X7" s="105" t="s">
        <v>146</v>
      </c>
      <c r="Z7" s="105" t="s">
        <v>122</v>
      </c>
      <c r="AA7" s="192" t="s">
        <v>136</v>
      </c>
      <c r="AB7" s="192" t="s">
        <v>133</v>
      </c>
      <c r="AC7" s="105" t="s">
        <v>128</v>
      </c>
      <c r="AD7" s="105" t="s">
        <v>123</v>
      </c>
      <c r="AF7" s="105" t="s">
        <v>100</v>
      </c>
      <c r="AG7" s="105" t="s">
        <v>111</v>
      </c>
      <c r="AH7" s="105" t="s">
        <v>109</v>
      </c>
      <c r="AI7" s="105" t="s">
        <v>106</v>
      </c>
      <c r="AJ7" s="105" t="s">
        <v>101</v>
      </c>
    </row>
    <row r="8" spans="1:37">
      <c r="A8" s="38" t="s">
        <v>43</v>
      </c>
      <c r="B8" s="40"/>
      <c r="C8" s="137"/>
      <c r="D8" s="39"/>
      <c r="E8" s="39"/>
      <c r="F8" s="39"/>
      <c r="G8" s="39"/>
      <c r="H8" s="137"/>
      <c r="I8" s="39"/>
      <c r="J8" s="39"/>
      <c r="K8" s="39"/>
      <c r="L8" s="39"/>
      <c r="M8" s="39"/>
      <c r="N8" s="137"/>
      <c r="O8" s="39"/>
      <c r="P8" s="39"/>
      <c r="Q8" s="39"/>
      <c r="R8" s="39"/>
      <c r="S8" s="40"/>
      <c r="T8" s="137"/>
      <c r="U8" s="39"/>
      <c r="V8" s="39"/>
      <c r="W8" s="39"/>
      <c r="X8" s="39"/>
      <c r="Y8" s="40"/>
      <c r="Z8" s="137"/>
      <c r="AA8" s="39"/>
      <c r="AB8" s="39"/>
      <c r="AC8" s="39"/>
      <c r="AD8" s="39"/>
      <c r="AE8" s="40"/>
      <c r="AF8" s="137"/>
      <c r="AG8" s="39"/>
      <c r="AH8" s="39"/>
      <c r="AI8" s="39"/>
      <c r="AJ8" s="39"/>
      <c r="AK8" s="40"/>
    </row>
    <row r="9" spans="1:37">
      <c r="A9" s="40" t="s">
        <v>250</v>
      </c>
      <c r="B9" s="40"/>
      <c r="C9" s="139">
        <f>SUM(D9:F9)</f>
        <v>129501</v>
      </c>
      <c r="D9" s="41">
        <v>91528</v>
      </c>
      <c r="E9" s="41">
        <v>-65433</v>
      </c>
      <c r="F9" s="41">
        <v>103406</v>
      </c>
      <c r="G9" s="41"/>
      <c r="H9" s="139">
        <f>SUM(I9:L9)</f>
        <v>234368</v>
      </c>
      <c r="I9" s="41">
        <v>26423</v>
      </c>
      <c r="J9" s="41">
        <v>26000</v>
      </c>
      <c r="K9" s="41">
        <v>107518</v>
      </c>
      <c r="L9" s="41">
        <v>74427</v>
      </c>
      <c r="M9" s="41"/>
      <c r="N9" s="139">
        <f>SUM(O9:R9)</f>
        <v>285637</v>
      </c>
      <c r="O9" s="41">
        <v>72015</v>
      </c>
      <c r="P9" s="41">
        <v>72793</v>
      </c>
      <c r="Q9" s="41">
        <v>104461</v>
      </c>
      <c r="R9" s="41">
        <v>36368</v>
      </c>
      <c r="S9" s="36"/>
      <c r="T9" s="139">
        <f>SUM(U9:X9)</f>
        <v>242300</v>
      </c>
      <c r="U9" s="41">
        <v>61893</v>
      </c>
      <c r="V9" s="41">
        <v>58800</v>
      </c>
      <c r="W9" s="41">
        <v>84917</v>
      </c>
      <c r="X9" s="41">
        <v>36690</v>
      </c>
      <c r="Y9" s="40"/>
      <c r="Z9" s="139">
        <f>SUM(AA9:AD9)</f>
        <v>1025915</v>
      </c>
      <c r="AA9" s="41">
        <v>46258</v>
      </c>
      <c r="AB9" s="41">
        <v>21712</v>
      </c>
      <c r="AC9" s="41">
        <v>45034</v>
      </c>
      <c r="AD9" s="41">
        <v>912911</v>
      </c>
      <c r="AE9" s="40"/>
      <c r="AF9" s="139">
        <f>SUM(AG9:AJ9)</f>
        <v>284495</v>
      </c>
      <c r="AG9" s="41">
        <v>86333</v>
      </c>
      <c r="AH9" s="41">
        <v>69108</v>
      </c>
      <c r="AI9" s="41">
        <v>87742</v>
      </c>
      <c r="AJ9" s="41">
        <v>41312</v>
      </c>
      <c r="AK9" s="40"/>
    </row>
    <row r="10" spans="1:37">
      <c r="A10" s="43" t="s">
        <v>44</v>
      </c>
      <c r="B10" s="158"/>
      <c r="C10" s="139"/>
      <c r="D10" s="41"/>
      <c r="E10" s="41"/>
      <c r="F10" s="41"/>
      <c r="G10" s="41"/>
      <c r="H10" s="139"/>
      <c r="I10" s="41"/>
      <c r="J10" s="41"/>
      <c r="K10" s="41"/>
      <c r="L10" s="41"/>
      <c r="M10" s="41"/>
      <c r="N10" s="139"/>
      <c r="O10" s="41"/>
      <c r="P10" s="41"/>
      <c r="Q10" s="41"/>
      <c r="R10" s="41"/>
      <c r="S10" s="36"/>
      <c r="T10" s="139"/>
      <c r="U10" s="41"/>
      <c r="V10" s="41"/>
      <c r="W10" s="41"/>
      <c r="X10" s="41"/>
      <c r="Y10" s="158"/>
      <c r="Z10" s="139"/>
      <c r="AA10" s="41"/>
      <c r="AB10" s="41"/>
      <c r="AC10" s="41"/>
      <c r="AD10" s="41"/>
      <c r="AE10" s="158"/>
      <c r="AF10" s="139"/>
      <c r="AG10" s="41"/>
      <c r="AH10" s="41"/>
      <c r="AI10" s="41"/>
      <c r="AJ10" s="41"/>
      <c r="AK10" s="158"/>
    </row>
    <row r="11" spans="1:37">
      <c r="A11" s="40" t="s">
        <v>45</v>
      </c>
      <c r="B11" s="40"/>
      <c r="C11" s="139">
        <f>SUM(D11:F11)</f>
        <v>393900</v>
      </c>
      <c r="D11" s="41">
        <v>129570</v>
      </c>
      <c r="E11" s="41">
        <v>129297</v>
      </c>
      <c r="F11" s="41">
        <v>135033</v>
      </c>
      <c r="G11" s="41"/>
      <c r="H11" s="139">
        <f>SUM(I11:L11)</f>
        <v>514734</v>
      </c>
      <c r="I11" s="41">
        <v>142366</v>
      </c>
      <c r="J11" s="41">
        <v>148164</v>
      </c>
      <c r="K11" s="41">
        <v>114471</v>
      </c>
      <c r="L11" s="41">
        <v>109733</v>
      </c>
      <c r="M11" s="41"/>
      <c r="N11" s="139">
        <f>SUM(O11:R11)</f>
        <v>470928</v>
      </c>
      <c r="O11" s="41">
        <v>117146</v>
      </c>
      <c r="P11" s="41">
        <v>118456</v>
      </c>
      <c r="Q11" s="41">
        <v>118119</v>
      </c>
      <c r="R11" s="41">
        <v>117207</v>
      </c>
      <c r="S11" s="36"/>
      <c r="T11" s="139">
        <f t="shared" ref="T11:T24" si="0">SUM(U11:X11)</f>
        <v>456929</v>
      </c>
      <c r="U11" s="41">
        <v>117677</v>
      </c>
      <c r="V11" s="41">
        <v>117158</v>
      </c>
      <c r="W11" s="41">
        <v>115467</v>
      </c>
      <c r="X11" s="41">
        <v>106627</v>
      </c>
      <c r="Y11" s="40"/>
      <c r="Z11" s="139">
        <f t="shared" ref="Z11:Z32" si="1">SUM(AA11:AD11)</f>
        <v>345715</v>
      </c>
      <c r="AA11" s="41">
        <v>103071</v>
      </c>
      <c r="AB11" s="41">
        <v>96667</v>
      </c>
      <c r="AC11" s="41">
        <v>73964</v>
      </c>
      <c r="AD11" s="41">
        <v>72013</v>
      </c>
      <c r="AE11" s="40"/>
      <c r="AF11" s="139">
        <f>SUM(AG11:AJ11)</f>
        <v>242368</v>
      </c>
      <c r="AG11" s="41">
        <v>62562</v>
      </c>
      <c r="AH11" s="41">
        <v>59350</v>
      </c>
      <c r="AI11" s="41">
        <v>59854</v>
      </c>
      <c r="AJ11" s="41">
        <v>60602</v>
      </c>
      <c r="AK11" s="40"/>
    </row>
    <row r="12" spans="1:37">
      <c r="A12" s="40" t="s">
        <v>46</v>
      </c>
      <c r="B12" s="40"/>
      <c r="C12" s="139">
        <f t="shared" ref="C12:C33" si="2">SUM(D12:F12)</f>
        <v>38619</v>
      </c>
      <c r="D12" s="41">
        <v>12357</v>
      </c>
      <c r="E12" s="41">
        <v>14526</v>
      </c>
      <c r="F12" s="41">
        <v>11736</v>
      </c>
      <c r="G12" s="41"/>
      <c r="H12" s="139">
        <f t="shared" ref="H12:H32" si="3">SUM(I12:L12)</f>
        <v>29532</v>
      </c>
      <c r="I12" s="41">
        <v>8002</v>
      </c>
      <c r="J12" s="41">
        <v>6856</v>
      </c>
      <c r="K12" s="41">
        <v>7783</v>
      </c>
      <c r="L12" s="41">
        <v>6891</v>
      </c>
      <c r="M12" s="41"/>
      <c r="N12" s="139">
        <f t="shared" ref="N12:N32" si="4">SUM(O12:R12)</f>
        <v>26770</v>
      </c>
      <c r="O12" s="41">
        <v>6618</v>
      </c>
      <c r="P12" s="41">
        <v>6712</v>
      </c>
      <c r="Q12" s="41">
        <v>6885</v>
      </c>
      <c r="R12" s="41">
        <v>6555</v>
      </c>
      <c r="S12" s="36"/>
      <c r="T12" s="139">
        <f t="shared" si="0"/>
        <v>27594</v>
      </c>
      <c r="U12" s="41">
        <v>7121</v>
      </c>
      <c r="V12" s="41">
        <v>5080</v>
      </c>
      <c r="W12" s="41">
        <v>7158</v>
      </c>
      <c r="X12" s="41">
        <v>8235</v>
      </c>
      <c r="Y12" s="40"/>
      <c r="Z12" s="139">
        <f t="shared" si="1"/>
        <v>30507</v>
      </c>
      <c r="AA12" s="41">
        <v>8134</v>
      </c>
      <c r="AB12" s="41">
        <v>6661</v>
      </c>
      <c r="AC12" s="41">
        <v>7572</v>
      </c>
      <c r="AD12" s="41">
        <v>8140</v>
      </c>
      <c r="AE12" s="40"/>
      <c r="AF12" s="139">
        <f>SUM(AG12:AJ12)</f>
        <v>25978</v>
      </c>
      <c r="AG12" s="41">
        <v>6898</v>
      </c>
      <c r="AH12" s="41">
        <v>5966</v>
      </c>
      <c r="AI12" s="41">
        <v>6581</v>
      </c>
      <c r="AJ12" s="41">
        <v>6533</v>
      </c>
      <c r="AK12" s="40"/>
    </row>
    <row r="13" spans="1:37">
      <c r="A13" s="40" t="s">
        <v>115</v>
      </c>
      <c r="B13" s="40"/>
      <c r="C13" s="139">
        <f t="shared" si="2"/>
        <v>0</v>
      </c>
      <c r="D13" s="41">
        <v>0</v>
      </c>
      <c r="E13" s="41">
        <v>0</v>
      </c>
      <c r="F13" s="41">
        <v>0</v>
      </c>
      <c r="G13" s="41"/>
      <c r="H13" s="139">
        <f t="shared" si="3"/>
        <v>0</v>
      </c>
      <c r="I13" s="41">
        <v>0</v>
      </c>
      <c r="J13" s="41">
        <v>0</v>
      </c>
      <c r="K13" s="41">
        <v>0</v>
      </c>
      <c r="L13" s="41">
        <v>0</v>
      </c>
      <c r="M13" s="41"/>
      <c r="N13" s="139">
        <f t="shared" si="4"/>
        <v>0</v>
      </c>
      <c r="O13" s="41">
        <v>0</v>
      </c>
      <c r="P13" s="41">
        <v>0</v>
      </c>
      <c r="Q13" s="41">
        <v>0</v>
      </c>
      <c r="R13" s="41">
        <v>0</v>
      </c>
      <c r="S13" s="36"/>
      <c r="T13" s="139">
        <f t="shared" si="0"/>
        <v>0</v>
      </c>
      <c r="U13" s="41">
        <v>0</v>
      </c>
      <c r="V13" s="41">
        <v>0</v>
      </c>
      <c r="W13" s="41">
        <v>0</v>
      </c>
      <c r="X13" s="41">
        <v>0</v>
      </c>
      <c r="Y13" s="40"/>
      <c r="Z13" s="139">
        <f t="shared" si="1"/>
        <v>-1534</v>
      </c>
      <c r="AA13" s="41">
        <v>52</v>
      </c>
      <c r="AB13" s="41">
        <v>-1044</v>
      </c>
      <c r="AC13" s="41">
        <v>-537</v>
      </c>
      <c r="AD13" s="41">
        <v>-5</v>
      </c>
      <c r="AE13" s="40"/>
      <c r="AF13" s="139">
        <f>SUM(AG13:AJ13)</f>
        <v>-230</v>
      </c>
      <c r="AG13" s="41">
        <v>27</v>
      </c>
      <c r="AH13" s="41">
        <v>-217</v>
      </c>
      <c r="AI13" s="41">
        <v>-256</v>
      </c>
      <c r="AJ13" s="41">
        <v>216</v>
      </c>
      <c r="AK13" s="40"/>
    </row>
    <row r="14" spans="1:37">
      <c r="A14" s="40" t="s">
        <v>47</v>
      </c>
      <c r="B14" s="40"/>
      <c r="C14" s="139">
        <f t="shared" si="2"/>
        <v>4670</v>
      </c>
      <c r="D14" s="41">
        <v>1550</v>
      </c>
      <c r="E14" s="41">
        <v>1615</v>
      </c>
      <c r="F14" s="41">
        <v>1505</v>
      </c>
      <c r="G14" s="41"/>
      <c r="H14" s="139">
        <f t="shared" si="3"/>
        <v>5802</v>
      </c>
      <c r="I14" s="41">
        <v>1479</v>
      </c>
      <c r="J14" s="41">
        <v>1428</v>
      </c>
      <c r="K14" s="41">
        <v>1459</v>
      </c>
      <c r="L14" s="41">
        <v>1436</v>
      </c>
      <c r="M14" s="41"/>
      <c r="N14" s="139">
        <f t="shared" si="4"/>
        <v>4624</v>
      </c>
      <c r="O14" s="41">
        <v>1212</v>
      </c>
      <c r="P14" s="41">
        <v>1158</v>
      </c>
      <c r="Q14" s="41">
        <v>1109</v>
      </c>
      <c r="R14" s="41">
        <v>1145</v>
      </c>
      <c r="S14" s="36"/>
      <c r="T14" s="139">
        <f t="shared" si="0"/>
        <v>3738</v>
      </c>
      <c r="U14" s="41">
        <v>904</v>
      </c>
      <c r="V14" s="41">
        <v>965</v>
      </c>
      <c r="W14" s="41">
        <v>834</v>
      </c>
      <c r="X14" s="41">
        <v>1035</v>
      </c>
      <c r="Y14" s="40"/>
      <c r="Z14" s="139">
        <f t="shared" si="1"/>
        <v>3893</v>
      </c>
      <c r="AA14" s="41">
        <v>940</v>
      </c>
      <c r="AB14" s="41">
        <v>892</v>
      </c>
      <c r="AC14" s="41">
        <v>871</v>
      </c>
      <c r="AD14" s="41">
        <v>1190</v>
      </c>
      <c r="AE14" s="40"/>
      <c r="AF14" s="139">
        <f t="shared" ref="AF14:AF32" si="5">SUM(AG14:AJ14)</f>
        <v>4577</v>
      </c>
      <c r="AG14" s="41">
        <v>1118</v>
      </c>
      <c r="AH14" s="41">
        <v>1134</v>
      </c>
      <c r="AI14" s="41">
        <v>1158</v>
      </c>
      <c r="AJ14" s="41">
        <v>1167</v>
      </c>
      <c r="AK14" s="40"/>
    </row>
    <row r="15" spans="1:37">
      <c r="A15" s="40" t="s">
        <v>48</v>
      </c>
      <c r="B15" s="40"/>
      <c r="C15" s="139">
        <f t="shared" si="2"/>
        <v>3395</v>
      </c>
      <c r="D15" s="41">
        <v>1141</v>
      </c>
      <c r="E15" s="41">
        <v>1142</v>
      </c>
      <c r="F15" s="41">
        <v>1112</v>
      </c>
      <c r="G15" s="41"/>
      <c r="H15" s="139">
        <f t="shared" si="3"/>
        <v>4633</v>
      </c>
      <c r="I15" s="41">
        <v>1130</v>
      </c>
      <c r="J15" s="41">
        <v>1227</v>
      </c>
      <c r="K15" s="41">
        <v>1149</v>
      </c>
      <c r="L15" s="41">
        <v>1127</v>
      </c>
      <c r="M15" s="41"/>
      <c r="N15" s="139">
        <f t="shared" si="4"/>
        <v>4330</v>
      </c>
      <c r="O15" s="41">
        <v>1096</v>
      </c>
      <c r="P15" s="41">
        <v>1077</v>
      </c>
      <c r="Q15" s="41">
        <v>1079</v>
      </c>
      <c r="R15" s="41">
        <v>1078</v>
      </c>
      <c r="S15" s="36"/>
      <c r="T15" s="139">
        <f t="shared" si="0"/>
        <v>4646</v>
      </c>
      <c r="U15" s="41">
        <v>811</v>
      </c>
      <c r="V15" s="41">
        <v>1303</v>
      </c>
      <c r="W15" s="41">
        <v>1234</v>
      </c>
      <c r="X15" s="41">
        <v>1298</v>
      </c>
      <c r="Y15" s="40"/>
      <c r="Z15" s="139">
        <f t="shared" si="1"/>
        <v>5014</v>
      </c>
      <c r="AA15" s="41">
        <v>1233</v>
      </c>
      <c r="AB15" s="41">
        <v>1127</v>
      </c>
      <c r="AC15" s="41">
        <v>1331</v>
      </c>
      <c r="AD15" s="41">
        <v>1323</v>
      </c>
      <c r="AE15" s="40"/>
      <c r="AF15" s="139">
        <f t="shared" si="5"/>
        <v>4678</v>
      </c>
      <c r="AG15" s="41">
        <v>1208</v>
      </c>
      <c r="AH15" s="41">
        <v>1158</v>
      </c>
      <c r="AI15" s="41">
        <v>1156</v>
      </c>
      <c r="AJ15" s="41">
        <v>1156</v>
      </c>
      <c r="AK15" s="40"/>
    </row>
    <row r="16" spans="1:37" s="35" customFormat="1">
      <c r="A16" s="40" t="s">
        <v>77</v>
      </c>
      <c r="B16" s="40"/>
      <c r="C16" s="139">
        <f t="shared" si="2"/>
        <v>0</v>
      </c>
      <c r="D16" s="41">
        <v>0</v>
      </c>
      <c r="E16" s="41">
        <v>0</v>
      </c>
      <c r="F16" s="41">
        <v>0</v>
      </c>
      <c r="G16" s="41"/>
      <c r="H16" s="139">
        <f t="shared" si="3"/>
        <v>0</v>
      </c>
      <c r="I16" s="41">
        <v>0</v>
      </c>
      <c r="J16" s="41">
        <v>0</v>
      </c>
      <c r="K16" s="41">
        <v>0</v>
      </c>
      <c r="L16" s="41">
        <v>0</v>
      </c>
      <c r="M16" s="41"/>
      <c r="N16" s="139">
        <f t="shared" si="4"/>
        <v>0</v>
      </c>
      <c r="O16" s="41">
        <v>0</v>
      </c>
      <c r="P16" s="41">
        <v>0</v>
      </c>
      <c r="Q16" s="41">
        <v>0</v>
      </c>
      <c r="R16" s="41">
        <v>0</v>
      </c>
      <c r="S16" s="36"/>
      <c r="T16" s="139">
        <f t="shared" si="0"/>
        <v>4242</v>
      </c>
      <c r="U16" s="41">
        <v>1067</v>
      </c>
      <c r="V16" s="41">
        <v>941</v>
      </c>
      <c r="W16" s="41">
        <v>1117</v>
      </c>
      <c r="X16" s="41">
        <v>1117</v>
      </c>
      <c r="Y16" s="40"/>
      <c r="Z16" s="139">
        <f t="shared" si="1"/>
        <v>6298</v>
      </c>
      <c r="AA16" s="41">
        <v>-140</v>
      </c>
      <c r="AB16" s="41">
        <v>2146</v>
      </c>
      <c r="AC16" s="41">
        <v>2146</v>
      </c>
      <c r="AD16" s="41">
        <v>2146</v>
      </c>
      <c r="AE16" s="40"/>
      <c r="AF16" s="139">
        <f t="shared" si="5"/>
        <v>9903</v>
      </c>
      <c r="AG16" s="41">
        <v>2653</v>
      </c>
      <c r="AH16" s="41">
        <v>2652</v>
      </c>
      <c r="AI16" s="41">
        <v>1981</v>
      </c>
      <c r="AJ16" s="41">
        <v>2617</v>
      </c>
      <c r="AK16" s="40"/>
    </row>
    <row r="17" spans="1:37" s="35" customFormat="1">
      <c r="A17" s="40" t="s">
        <v>96</v>
      </c>
      <c r="B17" s="40"/>
      <c r="C17" s="139">
        <f t="shared" si="2"/>
        <v>0</v>
      </c>
      <c r="D17" s="41">
        <v>0</v>
      </c>
      <c r="E17" s="41">
        <v>0</v>
      </c>
      <c r="F17" s="41">
        <v>0</v>
      </c>
      <c r="G17" s="41"/>
      <c r="H17" s="139">
        <f t="shared" si="3"/>
        <v>0</v>
      </c>
      <c r="I17" s="41">
        <v>0</v>
      </c>
      <c r="J17" s="41">
        <v>0</v>
      </c>
      <c r="K17" s="41">
        <v>0</v>
      </c>
      <c r="L17" s="41">
        <v>0</v>
      </c>
      <c r="M17" s="41"/>
      <c r="N17" s="139">
        <f t="shared" si="4"/>
        <v>0</v>
      </c>
      <c r="O17" s="41">
        <v>0</v>
      </c>
      <c r="P17" s="41">
        <v>0</v>
      </c>
      <c r="Q17" s="41">
        <v>0</v>
      </c>
      <c r="R17" s="41">
        <v>0</v>
      </c>
      <c r="S17" s="36"/>
      <c r="T17" s="139">
        <f t="shared" si="0"/>
        <v>154.78570000000002</v>
      </c>
      <c r="U17" s="41">
        <v>154.78570000000002</v>
      </c>
      <c r="V17" s="41">
        <v>0</v>
      </c>
      <c r="W17" s="41">
        <v>0</v>
      </c>
      <c r="X17" s="41">
        <v>0</v>
      </c>
      <c r="Y17" s="40"/>
      <c r="Z17" s="139">
        <f t="shared" si="1"/>
        <v>833</v>
      </c>
      <c r="AA17" s="41">
        <v>0</v>
      </c>
      <c r="AB17" s="41">
        <v>833</v>
      </c>
      <c r="AC17" s="41">
        <v>0</v>
      </c>
      <c r="AD17" s="41">
        <v>0</v>
      </c>
      <c r="AE17" s="40"/>
      <c r="AF17" s="139">
        <f t="shared" si="5"/>
        <v>0</v>
      </c>
      <c r="AG17" s="41">
        <v>0</v>
      </c>
      <c r="AH17" s="41">
        <v>0</v>
      </c>
      <c r="AI17" s="41">
        <v>0</v>
      </c>
      <c r="AJ17" s="41">
        <v>0</v>
      </c>
      <c r="AK17" s="40"/>
    </row>
    <row r="18" spans="1:37" s="35" customFormat="1">
      <c r="A18" s="40" t="s">
        <v>218</v>
      </c>
      <c r="B18" s="40"/>
      <c r="C18" s="139">
        <f t="shared" si="2"/>
        <v>0</v>
      </c>
      <c r="D18" s="41">
        <v>0</v>
      </c>
      <c r="E18" s="41">
        <v>0</v>
      </c>
      <c r="F18" s="41">
        <v>0</v>
      </c>
      <c r="G18" s="41"/>
      <c r="H18" s="139">
        <f t="shared" si="3"/>
        <v>36864</v>
      </c>
      <c r="I18" s="41">
        <v>36864</v>
      </c>
      <c r="J18" s="41">
        <v>0</v>
      </c>
      <c r="K18" s="41">
        <v>0</v>
      </c>
      <c r="L18" s="41">
        <v>0</v>
      </c>
      <c r="M18" s="41"/>
      <c r="N18" s="139">
        <f t="shared" si="4"/>
        <v>0</v>
      </c>
      <c r="O18" s="41">
        <v>0</v>
      </c>
      <c r="P18" s="41">
        <v>0</v>
      </c>
      <c r="Q18" s="41">
        <v>0</v>
      </c>
      <c r="R18" s="41">
        <v>0</v>
      </c>
      <c r="S18" s="36"/>
      <c r="T18" s="139">
        <f t="shared" si="0"/>
        <v>0</v>
      </c>
      <c r="U18" s="41">
        <v>0</v>
      </c>
      <c r="V18" s="41">
        <v>0</v>
      </c>
      <c r="W18" s="41">
        <v>0</v>
      </c>
      <c r="X18" s="41">
        <v>0</v>
      </c>
      <c r="Y18" s="40"/>
      <c r="Z18" s="139">
        <f t="shared" si="1"/>
        <v>0</v>
      </c>
      <c r="AA18" s="41">
        <v>0</v>
      </c>
      <c r="AB18" s="41">
        <v>0</v>
      </c>
      <c r="AC18" s="41">
        <v>0</v>
      </c>
      <c r="AD18" s="41">
        <v>0</v>
      </c>
      <c r="AE18" s="40"/>
      <c r="AF18" s="139">
        <f t="shared" si="5"/>
        <v>0</v>
      </c>
      <c r="AG18" s="41">
        <v>0</v>
      </c>
      <c r="AH18" s="41">
        <v>0</v>
      </c>
      <c r="AI18" s="41">
        <v>0</v>
      </c>
      <c r="AJ18" s="41">
        <v>0</v>
      </c>
      <c r="AK18" s="40"/>
    </row>
    <row r="19" spans="1:37" s="35" customFormat="1">
      <c r="A19" s="40" t="s">
        <v>219</v>
      </c>
      <c r="B19" s="40"/>
      <c r="C19" s="139">
        <f t="shared" si="2"/>
        <v>0</v>
      </c>
      <c r="D19" s="41">
        <v>0</v>
      </c>
      <c r="E19" s="41">
        <v>0</v>
      </c>
      <c r="F19" s="41">
        <v>0</v>
      </c>
      <c r="G19" s="41"/>
      <c r="H19" s="139">
        <f t="shared" si="3"/>
        <v>17854</v>
      </c>
      <c r="I19" s="41">
        <v>0</v>
      </c>
      <c r="J19" s="41">
        <v>17854</v>
      </c>
      <c r="K19" s="41">
        <v>0</v>
      </c>
      <c r="L19" s="41">
        <v>0</v>
      </c>
      <c r="M19" s="41"/>
      <c r="N19" s="139">
        <f t="shared" si="4"/>
        <v>0</v>
      </c>
      <c r="O19" s="41">
        <v>0</v>
      </c>
      <c r="P19" s="41">
        <v>0</v>
      </c>
      <c r="Q19" s="41">
        <v>0</v>
      </c>
      <c r="R19" s="41">
        <v>0</v>
      </c>
      <c r="S19" s="36"/>
      <c r="T19" s="139">
        <f t="shared" si="0"/>
        <v>0</v>
      </c>
      <c r="U19" s="41">
        <v>0</v>
      </c>
      <c r="V19" s="41">
        <v>0</v>
      </c>
      <c r="W19" s="41">
        <v>0</v>
      </c>
      <c r="X19" s="41">
        <v>0</v>
      </c>
      <c r="Y19" s="40"/>
      <c r="Z19" s="139">
        <f t="shared" si="1"/>
        <v>0</v>
      </c>
      <c r="AA19" s="41">
        <v>0</v>
      </c>
      <c r="AB19" s="41">
        <v>0</v>
      </c>
      <c r="AC19" s="41">
        <v>0</v>
      </c>
      <c r="AD19" s="41">
        <v>0</v>
      </c>
      <c r="AE19" s="40"/>
      <c r="AF19" s="139">
        <f t="shared" si="5"/>
        <v>0</v>
      </c>
      <c r="AG19" s="41">
        <v>0</v>
      </c>
      <c r="AH19" s="41">
        <v>0</v>
      </c>
      <c r="AI19" s="41">
        <v>0</v>
      </c>
      <c r="AJ19" s="41">
        <v>0</v>
      </c>
      <c r="AK19" s="40"/>
    </row>
    <row r="20" spans="1:37">
      <c r="A20" s="40" t="s">
        <v>215</v>
      </c>
      <c r="B20" s="40"/>
      <c r="C20" s="139">
        <f t="shared" si="2"/>
        <v>1979</v>
      </c>
      <c r="D20" s="41">
        <v>1026</v>
      </c>
      <c r="E20" s="41">
        <v>380</v>
      </c>
      <c r="F20" s="41">
        <v>573</v>
      </c>
      <c r="G20" s="41"/>
      <c r="H20" s="139">
        <f t="shared" si="3"/>
        <v>9714</v>
      </c>
      <c r="I20" s="41">
        <v>9714</v>
      </c>
      <c r="J20" s="41">
        <v>0</v>
      </c>
      <c r="K20" s="41">
        <v>0</v>
      </c>
      <c r="L20" s="41">
        <v>0</v>
      </c>
      <c r="M20" s="41"/>
      <c r="N20" s="139">
        <f t="shared" si="4"/>
        <v>9438</v>
      </c>
      <c r="O20" s="41">
        <v>0</v>
      </c>
      <c r="P20" s="41">
        <v>10</v>
      </c>
      <c r="Q20" s="41">
        <v>1639</v>
      </c>
      <c r="R20" s="41">
        <v>7789</v>
      </c>
      <c r="S20" s="36"/>
      <c r="T20" s="139">
        <f t="shared" si="0"/>
        <v>2234</v>
      </c>
      <c r="U20" s="41">
        <v>1745</v>
      </c>
      <c r="V20" s="41">
        <v>326</v>
      </c>
      <c r="W20" s="41">
        <v>0</v>
      </c>
      <c r="X20" s="41">
        <v>163</v>
      </c>
      <c r="Y20" s="40"/>
      <c r="Z20" s="139">
        <f t="shared" si="1"/>
        <v>784</v>
      </c>
      <c r="AA20" s="41">
        <v>784</v>
      </c>
      <c r="AB20" s="41">
        <v>0</v>
      </c>
      <c r="AC20" s="41">
        <v>0</v>
      </c>
      <c r="AD20" s="41">
        <v>0</v>
      </c>
      <c r="AE20" s="40"/>
      <c r="AF20" s="139">
        <f t="shared" si="5"/>
        <v>1108</v>
      </c>
      <c r="AG20" s="41">
        <v>0</v>
      </c>
      <c r="AH20" s="41">
        <v>218</v>
      </c>
      <c r="AI20" s="41">
        <v>890</v>
      </c>
      <c r="AJ20" s="41">
        <v>0</v>
      </c>
      <c r="AK20" s="40"/>
    </row>
    <row r="21" spans="1:37" s="35" customFormat="1">
      <c r="A21" s="40" t="s">
        <v>49</v>
      </c>
      <c r="B21" s="40"/>
      <c r="C21" s="139">
        <f t="shared" si="2"/>
        <v>80844</v>
      </c>
      <c r="D21" s="41">
        <v>447</v>
      </c>
      <c r="E21" s="41">
        <v>81577</v>
      </c>
      <c r="F21" s="41">
        <v>-1180</v>
      </c>
      <c r="G21" s="41"/>
      <c r="H21" s="139">
        <f t="shared" si="3"/>
        <v>51388</v>
      </c>
      <c r="I21" s="41">
        <v>14677</v>
      </c>
      <c r="J21" s="41">
        <v>2543</v>
      </c>
      <c r="K21" s="41">
        <v>27924</v>
      </c>
      <c r="L21" s="41">
        <v>6244</v>
      </c>
      <c r="M21" s="41"/>
      <c r="N21" s="139">
        <f t="shared" si="4"/>
        <v>47425</v>
      </c>
      <c r="O21" s="41">
        <v>36118</v>
      </c>
      <c r="P21" s="41">
        <v>2398</v>
      </c>
      <c r="Q21" s="41">
        <v>1140</v>
      </c>
      <c r="R21" s="41">
        <v>7769</v>
      </c>
      <c r="S21" s="36"/>
      <c r="T21" s="139">
        <f t="shared" si="0"/>
        <v>89736</v>
      </c>
      <c r="U21" s="41">
        <v>27096</v>
      </c>
      <c r="V21" s="41">
        <v>18266</v>
      </c>
      <c r="W21" s="41">
        <v>38427</v>
      </c>
      <c r="X21" s="41">
        <v>5947</v>
      </c>
      <c r="Y21" s="40"/>
      <c r="Z21" s="139">
        <f t="shared" si="1"/>
        <v>-871195</v>
      </c>
      <c r="AA21" s="41">
        <v>19049</v>
      </c>
      <c r="AB21" s="41">
        <v>-22011</v>
      </c>
      <c r="AC21" s="41">
        <v>7591</v>
      </c>
      <c r="AD21" s="41">
        <v>-875824</v>
      </c>
      <c r="AE21" s="40"/>
      <c r="AF21" s="139">
        <f>SUM(AG21:AJ21)</f>
        <v>-54461</v>
      </c>
      <c r="AG21" s="41">
        <v>-38769</v>
      </c>
      <c r="AH21" s="41">
        <v>-7823</v>
      </c>
      <c r="AI21" s="41">
        <v>-3685</v>
      </c>
      <c r="AJ21" s="41">
        <v>-4184</v>
      </c>
      <c r="AK21" s="40"/>
    </row>
    <row r="22" spans="1:37" s="35" customFormat="1">
      <c r="A22" s="40" t="s">
        <v>210</v>
      </c>
      <c r="B22" s="40"/>
      <c r="C22" s="139">
        <f t="shared" si="2"/>
        <v>-20020</v>
      </c>
      <c r="D22" s="41">
        <v>-11765</v>
      </c>
      <c r="E22" s="41">
        <v>-2034</v>
      </c>
      <c r="F22" s="41">
        <v>-6221</v>
      </c>
      <c r="G22" s="41"/>
      <c r="H22" s="139">
        <f t="shared" si="3"/>
        <v>-8700</v>
      </c>
      <c r="I22" s="41">
        <v>-2225</v>
      </c>
      <c r="J22" s="41">
        <v>-4527</v>
      </c>
      <c r="K22" s="41">
        <v>-1266</v>
      </c>
      <c r="L22" s="41">
        <v>-682</v>
      </c>
      <c r="M22" s="41"/>
      <c r="N22" s="139">
        <f t="shared" si="4"/>
        <v>-13668</v>
      </c>
      <c r="O22" s="41">
        <v>-3016</v>
      </c>
      <c r="P22" s="41">
        <v>-2789</v>
      </c>
      <c r="Q22" s="41">
        <v>-5491</v>
      </c>
      <c r="R22" s="41">
        <v>-2372</v>
      </c>
      <c r="S22" s="36"/>
      <c r="T22" s="139">
        <f t="shared" si="0"/>
        <v>-5965</v>
      </c>
      <c r="U22" s="41">
        <v>-6468</v>
      </c>
      <c r="V22" s="41">
        <v>307</v>
      </c>
      <c r="W22" s="41">
        <v>-316</v>
      </c>
      <c r="X22" s="41">
        <v>512</v>
      </c>
      <c r="Y22" s="40"/>
      <c r="Z22" s="139">
        <f t="shared" si="1"/>
        <v>-5952</v>
      </c>
      <c r="AA22" s="41">
        <v>201</v>
      </c>
      <c r="AB22" s="41">
        <v>-160</v>
      </c>
      <c r="AC22" s="41">
        <v>-464</v>
      </c>
      <c r="AD22" s="41">
        <v>-5529</v>
      </c>
      <c r="AE22" s="40"/>
      <c r="AF22" s="139">
        <f>SUM(AG22:AJ22)</f>
        <v>0</v>
      </c>
      <c r="AG22" s="41">
        <v>0</v>
      </c>
      <c r="AH22" s="41">
        <v>0</v>
      </c>
      <c r="AI22" s="41">
        <v>0</v>
      </c>
      <c r="AJ22" s="41">
        <v>0</v>
      </c>
      <c r="AK22" s="40"/>
    </row>
    <row r="23" spans="1:37" s="35" customFormat="1">
      <c r="A23" s="40" t="s">
        <v>95</v>
      </c>
      <c r="B23" s="40"/>
      <c r="C23" s="139">
        <f t="shared" si="2"/>
        <v>0</v>
      </c>
      <c r="D23" s="41">
        <v>0</v>
      </c>
      <c r="E23" s="41">
        <v>0</v>
      </c>
      <c r="F23" s="41">
        <v>0</v>
      </c>
      <c r="G23" s="41"/>
      <c r="H23" s="139">
        <f t="shared" si="3"/>
        <v>0</v>
      </c>
      <c r="I23" s="41">
        <v>0</v>
      </c>
      <c r="J23" s="41">
        <v>0</v>
      </c>
      <c r="K23" s="41">
        <v>0</v>
      </c>
      <c r="L23" s="41">
        <v>0</v>
      </c>
      <c r="M23" s="41"/>
      <c r="N23" s="139">
        <f t="shared" si="4"/>
        <v>0</v>
      </c>
      <c r="O23" s="41">
        <v>0</v>
      </c>
      <c r="P23" s="41">
        <v>0</v>
      </c>
      <c r="Q23" s="41">
        <v>0</v>
      </c>
      <c r="R23" s="41">
        <v>0</v>
      </c>
      <c r="S23" s="36"/>
      <c r="T23" s="139">
        <f t="shared" si="0"/>
        <v>-841</v>
      </c>
      <c r="U23" s="41">
        <v>0</v>
      </c>
      <c r="V23" s="41">
        <v>0</v>
      </c>
      <c r="W23" s="41">
        <v>0</v>
      </c>
      <c r="X23" s="41">
        <v>-841</v>
      </c>
      <c r="Y23" s="40"/>
      <c r="Z23" s="139">
        <f t="shared" si="1"/>
        <v>0</v>
      </c>
      <c r="AA23" s="41">
        <v>0</v>
      </c>
      <c r="AB23" s="41">
        <v>0</v>
      </c>
      <c r="AC23" s="41">
        <v>0</v>
      </c>
      <c r="AD23" s="41">
        <v>0</v>
      </c>
      <c r="AE23" s="40"/>
      <c r="AF23" s="139">
        <f t="shared" si="5"/>
        <v>0</v>
      </c>
      <c r="AG23" s="41">
        <v>0</v>
      </c>
      <c r="AH23" s="41">
        <v>0</v>
      </c>
      <c r="AI23" s="41">
        <v>0</v>
      </c>
      <c r="AJ23" s="41">
        <v>0</v>
      </c>
      <c r="AK23" s="40"/>
    </row>
    <row r="24" spans="1:37">
      <c r="A24" s="40" t="s">
        <v>124</v>
      </c>
      <c r="B24" s="40"/>
      <c r="C24" s="139">
        <f t="shared" si="2"/>
        <v>0</v>
      </c>
      <c r="D24" s="41">
        <v>0</v>
      </c>
      <c r="E24" s="41">
        <v>0</v>
      </c>
      <c r="F24" s="41">
        <v>0</v>
      </c>
      <c r="G24" s="41"/>
      <c r="H24" s="139">
        <f t="shared" si="3"/>
        <v>0</v>
      </c>
      <c r="I24" s="41">
        <v>0</v>
      </c>
      <c r="J24" s="41">
        <v>0</v>
      </c>
      <c r="K24" s="41">
        <v>0</v>
      </c>
      <c r="L24" s="41">
        <v>0</v>
      </c>
      <c r="M24" s="41"/>
      <c r="N24" s="139">
        <f t="shared" si="4"/>
        <v>0</v>
      </c>
      <c r="O24" s="41">
        <v>0</v>
      </c>
      <c r="P24" s="41">
        <v>0</v>
      </c>
      <c r="Q24" s="41">
        <v>0</v>
      </c>
      <c r="R24" s="41">
        <v>0</v>
      </c>
      <c r="S24" s="36"/>
      <c r="T24" s="139">
        <f t="shared" si="0"/>
        <v>0</v>
      </c>
      <c r="U24" s="41">
        <v>0</v>
      </c>
      <c r="V24" s="41">
        <v>0</v>
      </c>
      <c r="W24" s="41">
        <v>0</v>
      </c>
      <c r="X24" s="41">
        <v>0</v>
      </c>
      <c r="Y24" s="40"/>
      <c r="Z24" s="139">
        <f t="shared" si="1"/>
        <v>1033</v>
      </c>
      <c r="AA24" s="41">
        <v>0</v>
      </c>
      <c r="AB24" s="41">
        <v>0</v>
      </c>
      <c r="AC24" s="41">
        <v>0</v>
      </c>
      <c r="AD24" s="112">
        <v>1033</v>
      </c>
      <c r="AE24" s="40"/>
      <c r="AF24" s="139">
        <f t="shared" si="5"/>
        <v>0</v>
      </c>
      <c r="AG24" s="41">
        <v>0</v>
      </c>
      <c r="AH24" s="112">
        <v>0</v>
      </c>
      <c r="AI24" s="112">
        <v>0</v>
      </c>
      <c r="AJ24" s="112">
        <v>0</v>
      </c>
      <c r="AK24" s="40"/>
    </row>
    <row r="25" spans="1:37">
      <c r="A25" s="38" t="s">
        <v>50</v>
      </c>
      <c r="B25" s="40"/>
      <c r="C25" s="139"/>
      <c r="D25" s="41"/>
      <c r="E25" s="41"/>
      <c r="F25" s="41"/>
      <c r="G25" s="41"/>
      <c r="H25" s="139"/>
      <c r="I25" s="41"/>
      <c r="J25" s="41"/>
      <c r="K25" s="41"/>
      <c r="L25" s="41"/>
      <c r="M25" s="41"/>
      <c r="N25" s="139"/>
      <c r="O25" s="41"/>
      <c r="P25" s="41"/>
      <c r="Q25" s="41"/>
      <c r="R25" s="41"/>
      <c r="S25" s="36"/>
      <c r="T25" s="139"/>
      <c r="U25" s="41"/>
      <c r="V25" s="41"/>
      <c r="W25" s="41"/>
      <c r="X25" s="41"/>
      <c r="Y25" s="40"/>
      <c r="Z25" s="139"/>
      <c r="AA25" s="41"/>
      <c r="AB25" s="41"/>
      <c r="AC25" s="41"/>
      <c r="AD25" s="41"/>
      <c r="AE25" s="40"/>
      <c r="AF25" s="139"/>
      <c r="AG25" s="41"/>
      <c r="AH25" s="41"/>
      <c r="AI25" s="41"/>
      <c r="AJ25" s="41"/>
      <c r="AK25" s="40"/>
    </row>
    <row r="26" spans="1:37">
      <c r="A26" s="40" t="s">
        <v>51</v>
      </c>
      <c r="B26" s="40"/>
      <c r="C26" s="139">
        <f t="shared" si="2"/>
        <v>87072</v>
      </c>
      <c r="D26" s="41">
        <v>54345</v>
      </c>
      <c r="E26" s="41">
        <v>-42115</v>
      </c>
      <c r="F26" s="41">
        <v>74842</v>
      </c>
      <c r="G26" s="41"/>
      <c r="H26" s="139">
        <f t="shared" si="3"/>
        <v>84499</v>
      </c>
      <c r="I26" s="41">
        <v>-1689</v>
      </c>
      <c r="J26" s="41">
        <v>83590</v>
      </c>
      <c r="K26" s="41">
        <v>-55833</v>
      </c>
      <c r="L26" s="41">
        <v>58431</v>
      </c>
      <c r="M26" s="41"/>
      <c r="N26" s="139">
        <f t="shared" si="4"/>
        <v>75508</v>
      </c>
      <c r="O26" s="41">
        <v>22731</v>
      </c>
      <c r="P26" s="41">
        <v>19229</v>
      </c>
      <c r="Q26" s="41">
        <v>-40327</v>
      </c>
      <c r="R26" s="41">
        <v>73875</v>
      </c>
      <c r="S26" s="36"/>
      <c r="T26" s="139">
        <f t="shared" ref="T26:T32" si="6">SUM(U26:X26)</f>
        <v>-22566</v>
      </c>
      <c r="U26" s="41">
        <v>33132</v>
      </c>
      <c r="V26" s="41">
        <v>-6240</v>
      </c>
      <c r="W26" s="41">
        <v>-54620</v>
      </c>
      <c r="X26" s="41">
        <v>5162</v>
      </c>
      <c r="Y26" s="40"/>
      <c r="Z26" s="139">
        <f t="shared" si="1"/>
        <v>-126784</v>
      </c>
      <c r="AA26" s="41">
        <v>-89689</v>
      </c>
      <c r="AB26" s="41">
        <v>-37551</v>
      </c>
      <c r="AC26" s="41">
        <v>-15713</v>
      </c>
      <c r="AD26" s="41">
        <v>16169</v>
      </c>
      <c r="AE26" s="40"/>
      <c r="AF26" s="139">
        <f t="shared" si="5"/>
        <v>8985</v>
      </c>
      <c r="AG26" s="41">
        <v>-13167</v>
      </c>
      <c r="AH26" s="41">
        <v>11272</v>
      </c>
      <c r="AI26" s="41">
        <v>-41226</v>
      </c>
      <c r="AJ26" s="41">
        <v>52106</v>
      </c>
      <c r="AK26" s="40"/>
    </row>
    <row r="27" spans="1:37">
      <c r="A27" s="40" t="s">
        <v>165</v>
      </c>
      <c r="B27" s="40"/>
      <c r="C27" s="139">
        <f t="shared" si="2"/>
        <v>-29035</v>
      </c>
      <c r="D27" s="41">
        <v>-8842</v>
      </c>
      <c r="E27" s="41">
        <v>-10355</v>
      </c>
      <c r="F27" s="41">
        <v>-9838</v>
      </c>
      <c r="G27" s="41"/>
      <c r="H27" s="139">
        <f t="shared" si="3"/>
        <v>-40301</v>
      </c>
      <c r="I27" s="41">
        <v>-13636</v>
      </c>
      <c r="J27" s="41">
        <v>-9006</v>
      </c>
      <c r="K27" s="41">
        <v>-10458</v>
      </c>
      <c r="L27" s="41">
        <v>-7201</v>
      </c>
      <c r="M27" s="41"/>
      <c r="N27" s="139">
        <f t="shared" si="4"/>
        <v>-37623</v>
      </c>
      <c r="O27" s="41">
        <v>-8751</v>
      </c>
      <c r="P27" s="41">
        <v>-15472</v>
      </c>
      <c r="Q27" s="41">
        <v>-8054</v>
      </c>
      <c r="R27" s="41">
        <v>-5346</v>
      </c>
      <c r="S27" s="36"/>
      <c r="T27" s="139">
        <f t="shared" si="6"/>
        <v>0</v>
      </c>
      <c r="U27" s="41">
        <v>0</v>
      </c>
      <c r="V27" s="41">
        <v>0</v>
      </c>
      <c r="W27" s="41">
        <v>0</v>
      </c>
      <c r="X27" s="41">
        <v>0</v>
      </c>
      <c r="Y27" s="40"/>
      <c r="Z27" s="139">
        <f>SUM(AA27:AD27)</f>
        <v>0</v>
      </c>
      <c r="AA27" s="41">
        <v>0</v>
      </c>
      <c r="AB27" s="41">
        <v>0</v>
      </c>
      <c r="AC27" s="41">
        <v>0</v>
      </c>
      <c r="AD27" s="41">
        <v>0</v>
      </c>
      <c r="AE27" s="40"/>
      <c r="AF27" s="139">
        <f t="shared" si="5"/>
        <v>0</v>
      </c>
      <c r="AG27" s="41">
        <v>0</v>
      </c>
      <c r="AH27" s="41">
        <v>0</v>
      </c>
      <c r="AI27" s="41">
        <v>0</v>
      </c>
      <c r="AJ27" s="41">
        <v>0</v>
      </c>
      <c r="AK27" s="40"/>
    </row>
    <row r="28" spans="1:37">
      <c r="A28" s="40" t="s">
        <v>2</v>
      </c>
      <c r="B28" s="40"/>
      <c r="C28" s="139">
        <f t="shared" si="2"/>
        <v>-2528</v>
      </c>
      <c r="D28" s="41">
        <v>-10494</v>
      </c>
      <c r="E28" s="41">
        <v>11457</v>
      </c>
      <c r="F28" s="41">
        <v>-3491</v>
      </c>
      <c r="G28" s="41"/>
      <c r="H28" s="139">
        <f t="shared" si="3"/>
        <v>-6897</v>
      </c>
      <c r="I28" s="41">
        <v>458</v>
      </c>
      <c r="J28" s="41">
        <v>-6854</v>
      </c>
      <c r="K28" s="41">
        <v>1111</v>
      </c>
      <c r="L28" s="41">
        <v>-1612</v>
      </c>
      <c r="M28" s="41"/>
      <c r="N28" s="139">
        <f t="shared" si="4"/>
        <v>-819</v>
      </c>
      <c r="O28" s="41">
        <v>-324</v>
      </c>
      <c r="P28" s="41">
        <v>-13027</v>
      </c>
      <c r="Q28" s="41">
        <v>2800</v>
      </c>
      <c r="R28" s="41">
        <v>9732</v>
      </c>
      <c r="S28" s="36"/>
      <c r="T28" s="139">
        <f t="shared" si="6"/>
        <v>-7274</v>
      </c>
      <c r="U28" s="41">
        <v>3261</v>
      </c>
      <c r="V28" s="41">
        <v>-5152</v>
      </c>
      <c r="W28" s="41">
        <v>-2575</v>
      </c>
      <c r="X28" s="41">
        <v>-2808</v>
      </c>
      <c r="Y28" s="40"/>
      <c r="Z28" s="139">
        <f t="shared" si="1"/>
        <v>-7766</v>
      </c>
      <c r="AA28" s="41">
        <v>-1532</v>
      </c>
      <c r="AB28" s="41">
        <v>-18119</v>
      </c>
      <c r="AC28" s="41">
        <v>13074</v>
      </c>
      <c r="AD28" s="41">
        <v>-1189</v>
      </c>
      <c r="AE28" s="40"/>
      <c r="AF28" s="139">
        <f t="shared" si="5"/>
        <v>316</v>
      </c>
      <c r="AG28" s="41">
        <v>2905</v>
      </c>
      <c r="AH28" s="41">
        <v>-3202</v>
      </c>
      <c r="AI28" s="41">
        <v>-5221</v>
      </c>
      <c r="AJ28" s="41">
        <v>5834</v>
      </c>
      <c r="AK28" s="40"/>
    </row>
    <row r="29" spans="1:37" s="35" customFormat="1">
      <c r="A29" s="40" t="s">
        <v>211</v>
      </c>
      <c r="B29" s="40"/>
      <c r="C29" s="139">
        <f t="shared" si="2"/>
        <v>-117594</v>
      </c>
      <c r="D29" s="41">
        <v>-286435</v>
      </c>
      <c r="E29" s="41">
        <v>147809</v>
      </c>
      <c r="F29" s="41">
        <v>21032</v>
      </c>
      <c r="G29" s="41"/>
      <c r="H29" s="139">
        <f t="shared" si="3"/>
        <v>-35086</v>
      </c>
      <c r="I29" s="41">
        <v>-478</v>
      </c>
      <c r="J29" s="41">
        <v>-33717</v>
      </c>
      <c r="K29" s="41">
        <v>-7944</v>
      </c>
      <c r="L29" s="41">
        <v>7053</v>
      </c>
      <c r="M29" s="41"/>
      <c r="N29" s="139">
        <f t="shared" si="4"/>
        <v>27291</v>
      </c>
      <c r="O29" s="41">
        <v>6285</v>
      </c>
      <c r="P29" s="41">
        <v>3682</v>
      </c>
      <c r="Q29" s="41">
        <v>4763</v>
      </c>
      <c r="R29" s="41">
        <v>12561</v>
      </c>
      <c r="S29" s="36"/>
      <c r="T29" s="139">
        <f t="shared" si="6"/>
        <v>-31323</v>
      </c>
      <c r="U29" s="41">
        <v>-9255</v>
      </c>
      <c r="V29" s="41">
        <v>-23651</v>
      </c>
      <c r="W29" s="41">
        <v>-7565</v>
      </c>
      <c r="X29" s="41">
        <v>9148</v>
      </c>
      <c r="Y29" s="40"/>
      <c r="Z29" s="139">
        <f t="shared" si="1"/>
        <v>-1683</v>
      </c>
      <c r="AA29" s="41">
        <v>-3253</v>
      </c>
      <c r="AB29" s="41">
        <v>11190</v>
      </c>
      <c r="AC29" s="41">
        <v>-12841</v>
      </c>
      <c r="AD29" s="41">
        <v>3221</v>
      </c>
      <c r="AE29" s="40"/>
      <c r="AF29" s="139">
        <f t="shared" si="5"/>
        <v>6294</v>
      </c>
      <c r="AG29" s="41">
        <v>3004</v>
      </c>
      <c r="AH29" s="41">
        <v>2996</v>
      </c>
      <c r="AI29" s="41">
        <v>-3503</v>
      </c>
      <c r="AJ29" s="41">
        <v>3797</v>
      </c>
      <c r="AK29" s="40"/>
    </row>
    <row r="30" spans="1:37">
      <c r="A30" s="40" t="s">
        <v>10</v>
      </c>
      <c r="B30" s="40"/>
      <c r="C30" s="139">
        <f t="shared" si="2"/>
        <v>-27327</v>
      </c>
      <c r="D30" s="41">
        <v>9211</v>
      </c>
      <c r="E30" s="41">
        <v>14891</v>
      </c>
      <c r="F30" s="41">
        <v>-51429</v>
      </c>
      <c r="G30" s="41"/>
      <c r="H30" s="139">
        <f t="shared" si="3"/>
        <v>30613</v>
      </c>
      <c r="I30" s="41">
        <v>72876</v>
      </c>
      <c r="J30" s="41">
        <v>-9028</v>
      </c>
      <c r="K30" s="41">
        <v>29744</v>
      </c>
      <c r="L30" s="41">
        <v>-62979</v>
      </c>
      <c r="M30" s="41"/>
      <c r="N30" s="139">
        <f t="shared" si="4"/>
        <v>-21732</v>
      </c>
      <c r="O30" s="41">
        <v>8912</v>
      </c>
      <c r="P30" s="41">
        <v>-896</v>
      </c>
      <c r="Q30" s="41">
        <v>10253</v>
      </c>
      <c r="R30" s="41">
        <v>-40001</v>
      </c>
      <c r="S30" s="36"/>
      <c r="T30" s="139">
        <f t="shared" si="6"/>
        <v>-91650</v>
      </c>
      <c r="U30" s="41">
        <v>628</v>
      </c>
      <c r="V30" s="41">
        <v>-19779</v>
      </c>
      <c r="W30" s="41">
        <v>-8023</v>
      </c>
      <c r="X30" s="41">
        <v>-64476</v>
      </c>
      <c r="Y30" s="40"/>
      <c r="Z30" s="139">
        <f t="shared" si="1"/>
        <v>53490</v>
      </c>
      <c r="AA30" s="41">
        <v>36969</v>
      </c>
      <c r="AB30" s="41">
        <v>40516</v>
      </c>
      <c r="AC30" s="41">
        <v>6604</v>
      </c>
      <c r="AD30" s="41">
        <v>-30599</v>
      </c>
      <c r="AE30" s="40"/>
      <c r="AF30" s="139">
        <f t="shared" si="5"/>
        <v>-5671</v>
      </c>
      <c r="AG30" s="41">
        <v>21763</v>
      </c>
      <c r="AH30" s="41">
        <v>-12615</v>
      </c>
      <c r="AI30" s="41">
        <v>33503</v>
      </c>
      <c r="AJ30" s="41">
        <v>-48322</v>
      </c>
      <c r="AK30" s="40"/>
    </row>
    <row r="31" spans="1:37">
      <c r="A31" s="40" t="s">
        <v>52</v>
      </c>
      <c r="B31" s="40"/>
      <c r="C31" s="139">
        <f t="shared" si="2"/>
        <v>62600</v>
      </c>
      <c r="D31" s="41">
        <v>81247</v>
      </c>
      <c r="E31" s="41">
        <v>22621</v>
      </c>
      <c r="F31" s="41">
        <v>-41268</v>
      </c>
      <c r="G31" s="41"/>
      <c r="H31" s="139">
        <f t="shared" si="3"/>
        <v>25306</v>
      </c>
      <c r="I31" s="41">
        <v>-12974</v>
      </c>
      <c r="J31" s="41">
        <v>102373</v>
      </c>
      <c r="K31" s="41">
        <v>-2924</v>
      </c>
      <c r="L31" s="41">
        <v>-61169</v>
      </c>
      <c r="M31" s="41"/>
      <c r="N31" s="139">
        <f t="shared" si="4"/>
        <v>-1827</v>
      </c>
      <c r="O31" s="41">
        <v>-25961</v>
      </c>
      <c r="P31" s="41">
        <v>93285</v>
      </c>
      <c r="Q31" s="41">
        <v>-11748</v>
      </c>
      <c r="R31" s="41">
        <v>-57403</v>
      </c>
      <c r="S31" s="36"/>
      <c r="T31" s="139">
        <f t="shared" si="6"/>
        <v>35629</v>
      </c>
      <c r="U31" s="41">
        <v>-39075</v>
      </c>
      <c r="V31" s="41">
        <v>123550</v>
      </c>
      <c r="W31" s="41">
        <v>-10366</v>
      </c>
      <c r="X31" s="41">
        <v>-38480</v>
      </c>
      <c r="Y31" s="40"/>
      <c r="Z31" s="139">
        <f t="shared" si="1"/>
        <v>3484</v>
      </c>
      <c r="AA31" s="41">
        <v>-3433</v>
      </c>
      <c r="AB31" s="41">
        <v>54659</v>
      </c>
      <c r="AC31" s="41">
        <v>-21633</v>
      </c>
      <c r="AD31" s="41">
        <v>-26109</v>
      </c>
      <c r="AE31" s="40"/>
      <c r="AF31" s="139">
        <f t="shared" si="5"/>
        <v>-4781</v>
      </c>
      <c r="AG31" s="41">
        <v>-17345</v>
      </c>
      <c r="AH31" s="41">
        <v>61237</v>
      </c>
      <c r="AI31" s="41">
        <v>-16280</v>
      </c>
      <c r="AJ31" s="41">
        <v>-32393</v>
      </c>
      <c r="AK31" s="40"/>
    </row>
    <row r="32" spans="1:37">
      <c r="A32" s="40" t="s">
        <v>5</v>
      </c>
      <c r="B32" s="40"/>
      <c r="C32" s="139">
        <f t="shared" si="2"/>
        <v>765</v>
      </c>
      <c r="D32" s="41">
        <v>2232</v>
      </c>
      <c r="E32" s="41">
        <v>-2016</v>
      </c>
      <c r="F32" s="41">
        <v>549</v>
      </c>
      <c r="G32" s="41"/>
      <c r="H32" s="139">
        <f t="shared" si="3"/>
        <v>1127</v>
      </c>
      <c r="I32" s="41">
        <v>-6309</v>
      </c>
      <c r="J32" s="41">
        <v>5079</v>
      </c>
      <c r="K32" s="41">
        <v>-3327</v>
      </c>
      <c r="L32" s="41">
        <v>5684</v>
      </c>
      <c r="M32" s="41"/>
      <c r="N32" s="139">
        <f t="shared" si="4"/>
        <v>-4</v>
      </c>
      <c r="O32" s="41">
        <v>-4304</v>
      </c>
      <c r="P32" s="41">
        <v>-619</v>
      </c>
      <c r="Q32" s="41">
        <v>2475</v>
      </c>
      <c r="R32" s="41">
        <v>2444</v>
      </c>
      <c r="S32" s="36"/>
      <c r="T32" s="139">
        <f t="shared" si="6"/>
        <v>497</v>
      </c>
      <c r="U32" s="41">
        <v>3368</v>
      </c>
      <c r="V32" s="41">
        <v>-1285</v>
      </c>
      <c r="W32" s="41">
        <v>497</v>
      </c>
      <c r="X32" s="41">
        <v>-2083</v>
      </c>
      <c r="Y32" s="40"/>
      <c r="Z32" s="139">
        <f t="shared" si="1"/>
        <v>-21699</v>
      </c>
      <c r="AA32" s="41">
        <v>-16130</v>
      </c>
      <c r="AB32" s="41">
        <v>-1536</v>
      </c>
      <c r="AC32" s="41">
        <v>-114</v>
      </c>
      <c r="AD32" s="41">
        <v>-3919</v>
      </c>
      <c r="AE32" s="40"/>
      <c r="AF32" s="139">
        <f t="shared" si="5"/>
        <v>104</v>
      </c>
      <c r="AG32" s="41">
        <v>-1505</v>
      </c>
      <c r="AH32" s="41">
        <v>-1306</v>
      </c>
      <c r="AI32" s="41">
        <v>1073</v>
      </c>
      <c r="AJ32" s="41">
        <v>1842</v>
      </c>
      <c r="AK32" s="40"/>
    </row>
    <row r="33" spans="1:37">
      <c r="A33" s="40" t="s">
        <v>182</v>
      </c>
      <c r="B33" s="40"/>
      <c r="C33" s="139">
        <f t="shared" si="2"/>
        <v>-26910</v>
      </c>
      <c r="D33" s="41">
        <v>-3546</v>
      </c>
      <c r="E33" s="41">
        <v>-20907</v>
      </c>
      <c r="F33" s="41">
        <v>-2457</v>
      </c>
      <c r="G33" s="41"/>
      <c r="H33" s="139">
        <f>SUM(I33:L33)</f>
        <v>-914</v>
      </c>
      <c r="I33" s="41">
        <v>3572</v>
      </c>
      <c r="J33" s="41">
        <v>-2381</v>
      </c>
      <c r="K33" s="41">
        <v>-2169</v>
      </c>
      <c r="L33" s="41">
        <v>64</v>
      </c>
      <c r="M33" s="41"/>
      <c r="N33" s="139">
        <v>0</v>
      </c>
      <c r="O33" s="41">
        <v>0</v>
      </c>
      <c r="P33" s="41">
        <v>0</v>
      </c>
      <c r="Q33" s="41">
        <v>0</v>
      </c>
      <c r="R33" s="41">
        <v>0</v>
      </c>
      <c r="S33" s="36"/>
      <c r="T33" s="139">
        <v>0</v>
      </c>
      <c r="U33" s="41">
        <v>0</v>
      </c>
      <c r="V33" s="41">
        <v>0</v>
      </c>
      <c r="W33" s="41">
        <v>0</v>
      </c>
      <c r="X33" s="41">
        <v>0</v>
      </c>
      <c r="Y33" s="40"/>
      <c r="Z33" s="139">
        <v>0</v>
      </c>
      <c r="AA33" s="41">
        <v>0</v>
      </c>
      <c r="AB33" s="41">
        <v>0</v>
      </c>
      <c r="AC33" s="41">
        <v>0</v>
      </c>
      <c r="AD33" s="41">
        <v>0</v>
      </c>
      <c r="AE33" s="40"/>
      <c r="AF33" s="139">
        <v>0</v>
      </c>
      <c r="AG33" s="41">
        <v>0</v>
      </c>
      <c r="AH33" s="41">
        <v>0</v>
      </c>
      <c r="AI33" s="41">
        <v>0</v>
      </c>
      <c r="AJ33" s="41">
        <v>0</v>
      </c>
      <c r="AK33" s="40"/>
    </row>
    <row r="34" spans="1:37">
      <c r="A34" s="38" t="s">
        <v>53</v>
      </c>
      <c r="B34" s="38"/>
      <c r="C34" s="138">
        <f>SUM(C9:C33)</f>
        <v>579931</v>
      </c>
      <c r="D34" s="42">
        <f>SUM(D9:D33)</f>
        <v>63572</v>
      </c>
      <c r="E34" s="42">
        <f>SUM(E9:E33)</f>
        <v>282455</v>
      </c>
      <c r="F34" s="42">
        <f>SUM(F9:F33)</f>
        <v>233904</v>
      </c>
      <c r="G34" s="42"/>
      <c r="H34" s="138">
        <f>SUM(H9:H33)</f>
        <v>954536</v>
      </c>
      <c r="I34" s="42">
        <f>SUM(I9:I33)</f>
        <v>280250</v>
      </c>
      <c r="J34" s="42">
        <f>SUM(J9:J33)</f>
        <v>329601</v>
      </c>
      <c r="K34" s="42">
        <f>SUM(K9:K33)</f>
        <v>207238</v>
      </c>
      <c r="L34" s="42">
        <f>SUM(L9:L33)</f>
        <v>137447</v>
      </c>
      <c r="M34" s="42"/>
      <c r="N34" s="138">
        <f>SUM(N9:N32)</f>
        <v>876278</v>
      </c>
      <c r="O34" s="42">
        <f>SUM(O9:O33)</f>
        <v>229777</v>
      </c>
      <c r="P34" s="42">
        <f>SUM(P9:P33)</f>
        <v>285997</v>
      </c>
      <c r="Q34" s="42">
        <f>SUM(Q9:Q33)</f>
        <v>189103</v>
      </c>
      <c r="R34" s="42">
        <f>SUM(R9:R33)</f>
        <v>171401</v>
      </c>
      <c r="S34" s="219"/>
      <c r="T34" s="138">
        <f>SUM(T9:T32)</f>
        <v>708080.78570000001</v>
      </c>
      <c r="U34" s="42">
        <f>SUM(U9:U33)</f>
        <v>204059.78570000001</v>
      </c>
      <c r="V34" s="42">
        <f>SUM(V9:V33)</f>
        <v>270589</v>
      </c>
      <c r="W34" s="42">
        <f>SUM(W9:W33)</f>
        <v>166186</v>
      </c>
      <c r="X34" s="42">
        <f>SUM(X9:X33)</f>
        <v>67246</v>
      </c>
      <c r="Y34" s="38"/>
      <c r="Z34" s="138">
        <f>SUM(Z9:Z32)</f>
        <v>440353</v>
      </c>
      <c r="AA34" s="42">
        <f>SUM(AA9:AA33)</f>
        <v>102514</v>
      </c>
      <c r="AB34" s="42">
        <f>SUM(AB9:AB33)</f>
        <v>155982</v>
      </c>
      <c r="AC34" s="42">
        <f>SUM(AC9:AC33)</f>
        <v>106885</v>
      </c>
      <c r="AD34" s="42">
        <f>SUM(AD9:AD33)</f>
        <v>74972</v>
      </c>
      <c r="AE34" s="38"/>
      <c r="AF34" s="138">
        <f>SUM(AF9:AF32)</f>
        <v>523663</v>
      </c>
      <c r="AG34" s="42">
        <f>SUM(AG9:AG33)</f>
        <v>117685</v>
      </c>
      <c r="AH34" s="42">
        <f>SUM(AH9:AH33)</f>
        <v>189928</v>
      </c>
      <c r="AI34" s="42">
        <f>SUM(AI9:AI33)</f>
        <v>123767</v>
      </c>
      <c r="AJ34" s="42">
        <f>SUM(AJ9:AJ33)</f>
        <v>92283</v>
      </c>
      <c r="AK34" s="38"/>
    </row>
    <row r="35" spans="1:37">
      <c r="A35" s="38"/>
      <c r="B35" s="198"/>
      <c r="C35" s="256"/>
      <c r="D35" s="203"/>
      <c r="E35" s="203"/>
      <c r="F35" s="203"/>
      <c r="G35" s="203"/>
      <c r="H35" s="256"/>
      <c r="I35" s="203"/>
      <c r="J35" s="203"/>
      <c r="K35" s="203"/>
      <c r="L35" s="203"/>
      <c r="M35" s="203"/>
      <c r="N35" s="256"/>
      <c r="O35" s="203"/>
      <c r="P35" s="203"/>
      <c r="Q35" s="203"/>
      <c r="R35" s="203"/>
      <c r="S35" s="198"/>
      <c r="T35" s="139"/>
      <c r="U35" s="203"/>
      <c r="V35" s="203"/>
      <c r="W35" s="203"/>
      <c r="X35" s="203"/>
      <c r="Y35" s="198"/>
      <c r="Z35" s="139"/>
      <c r="AA35" s="41"/>
      <c r="AB35" s="41"/>
      <c r="AC35" s="41"/>
      <c r="AD35" s="41"/>
      <c r="AE35" s="38"/>
      <c r="AF35" s="139"/>
      <c r="AG35" s="41"/>
      <c r="AH35" s="41"/>
      <c r="AI35" s="41"/>
      <c r="AJ35" s="41"/>
      <c r="AK35" s="38"/>
    </row>
    <row r="36" spans="1:37">
      <c r="A36" s="38" t="s">
        <v>54</v>
      </c>
      <c r="B36" s="40"/>
      <c r="C36" s="257"/>
      <c r="D36" s="204"/>
      <c r="E36" s="204"/>
      <c r="F36" s="204"/>
      <c r="G36" s="204"/>
      <c r="H36" s="257"/>
      <c r="I36" s="204"/>
      <c r="J36" s="204"/>
      <c r="K36" s="204"/>
      <c r="L36" s="204"/>
      <c r="M36" s="204"/>
      <c r="N36" s="257"/>
      <c r="O36" s="204"/>
      <c r="P36" s="204"/>
      <c r="Q36" s="204"/>
      <c r="R36" s="204"/>
      <c r="S36" s="40"/>
      <c r="T36" s="139"/>
      <c r="U36" s="204"/>
      <c r="V36" s="204"/>
      <c r="W36" s="204"/>
      <c r="X36" s="204"/>
      <c r="Y36" s="40"/>
      <c r="Z36" s="139"/>
      <c r="AA36" s="41"/>
      <c r="AB36" s="41"/>
      <c r="AC36" s="41"/>
      <c r="AD36" s="41"/>
      <c r="AE36" s="40"/>
      <c r="AF36" s="139"/>
      <c r="AG36" s="41"/>
      <c r="AH36" s="41"/>
      <c r="AI36" s="41"/>
      <c r="AJ36" s="41"/>
      <c r="AK36" s="40"/>
    </row>
    <row r="37" spans="1:37">
      <c r="A37" s="40" t="s">
        <v>207</v>
      </c>
      <c r="B37" s="40"/>
      <c r="C37" s="139">
        <f>SUM(D37:F37)</f>
        <v>-36267</v>
      </c>
      <c r="D37" s="41">
        <v>-13311</v>
      </c>
      <c r="E37" s="41">
        <v>-7651</v>
      </c>
      <c r="F37" s="41">
        <v>-15305</v>
      </c>
      <c r="G37" s="41"/>
      <c r="H37" s="139">
        <f>SUM(I37:L37)</f>
        <v>-72709</v>
      </c>
      <c r="I37" s="41">
        <v>-17704</v>
      </c>
      <c r="J37" s="41">
        <v>-16793</v>
      </c>
      <c r="K37" s="41">
        <v>-19598</v>
      </c>
      <c r="L37" s="41">
        <v>-18614</v>
      </c>
      <c r="M37" s="41"/>
      <c r="N37" s="139">
        <f t="shared" ref="N37:N56" si="7">SUM(O37:R37)</f>
        <v>-63837</v>
      </c>
      <c r="O37" s="41">
        <v>-13405</v>
      </c>
      <c r="P37" s="41">
        <v>-16968</v>
      </c>
      <c r="Q37" s="41">
        <v>-8969</v>
      </c>
      <c r="R37" s="41">
        <v>-24495</v>
      </c>
      <c r="S37" s="36"/>
      <c r="T37" s="139">
        <f>SUM(U37:X37)</f>
        <v>-105318</v>
      </c>
      <c r="U37" s="41">
        <v>-22280</v>
      </c>
      <c r="V37" s="41">
        <v>-27101</v>
      </c>
      <c r="W37" s="41">
        <v>-25488</v>
      </c>
      <c r="X37" s="41">
        <v>-30449</v>
      </c>
      <c r="Y37" s="40"/>
      <c r="Z37" s="139">
        <f t="shared" ref="Z37:Z56" si="8">SUM(AA37:AD37)</f>
        <v>-79592</v>
      </c>
      <c r="AA37" s="41">
        <v>-29521</v>
      </c>
      <c r="AB37" s="41">
        <v>-17797</v>
      </c>
      <c r="AC37" s="41">
        <v>-11609</v>
      </c>
      <c r="AD37" s="41">
        <v>-20665</v>
      </c>
      <c r="AE37" s="40"/>
      <c r="AF37" s="139">
        <f t="shared" ref="AF37:AF56" si="9">SUM(AG37:AJ37)</f>
        <v>-70009</v>
      </c>
      <c r="AG37" s="41">
        <v>-21112</v>
      </c>
      <c r="AH37" s="41">
        <v>-18998</v>
      </c>
      <c r="AI37" s="41">
        <v>-12702</v>
      </c>
      <c r="AJ37" s="41">
        <v>-17197</v>
      </c>
      <c r="AK37" s="40"/>
    </row>
    <row r="38" spans="1:37">
      <c r="A38" s="40" t="s">
        <v>127</v>
      </c>
      <c r="B38" s="40"/>
      <c r="C38" s="139">
        <f t="shared" ref="C38:C56" si="10">SUM(D38:F38)</f>
        <v>0</v>
      </c>
      <c r="D38" s="41">
        <v>0</v>
      </c>
      <c r="E38" s="41">
        <v>0</v>
      </c>
      <c r="F38" s="41">
        <v>0</v>
      </c>
      <c r="G38" s="41"/>
      <c r="H38" s="139">
        <f t="shared" ref="H38:H55" si="11">SUM(I38:L38)</f>
        <v>0</v>
      </c>
      <c r="I38" s="41">
        <v>0</v>
      </c>
      <c r="J38" s="41">
        <v>0</v>
      </c>
      <c r="K38" s="41">
        <v>0</v>
      </c>
      <c r="L38" s="41">
        <v>0</v>
      </c>
      <c r="M38" s="41"/>
      <c r="N38" s="139">
        <f t="shared" si="7"/>
        <v>0</v>
      </c>
      <c r="O38" s="41">
        <v>0</v>
      </c>
      <c r="P38" s="41">
        <v>0</v>
      </c>
      <c r="Q38" s="41">
        <v>0</v>
      </c>
      <c r="R38" s="41">
        <v>0</v>
      </c>
      <c r="S38" s="36"/>
      <c r="T38" s="139">
        <f t="shared" ref="T38:T56" si="12">SUM(U38:X38)</f>
        <v>0</v>
      </c>
      <c r="U38" s="41">
        <v>0</v>
      </c>
      <c r="V38" s="41">
        <v>0</v>
      </c>
      <c r="W38" s="41">
        <v>0</v>
      </c>
      <c r="X38" s="41">
        <v>0</v>
      </c>
      <c r="Y38" s="40"/>
      <c r="Z38" s="139">
        <f t="shared" si="8"/>
        <v>9212</v>
      </c>
      <c r="AA38" s="41">
        <v>0</v>
      </c>
      <c r="AB38" s="41">
        <v>0</v>
      </c>
      <c r="AC38" s="41">
        <v>0</v>
      </c>
      <c r="AD38" s="41">
        <v>9212</v>
      </c>
      <c r="AE38" s="40"/>
      <c r="AF38" s="139">
        <f t="shared" si="9"/>
        <v>11297</v>
      </c>
      <c r="AG38" s="41">
        <v>2058</v>
      </c>
      <c r="AH38" s="41">
        <v>3915</v>
      </c>
      <c r="AI38" s="41">
        <v>3069</v>
      </c>
      <c r="AJ38" s="41">
        <v>2255</v>
      </c>
      <c r="AK38" s="40"/>
    </row>
    <row r="39" spans="1:37">
      <c r="A39" s="40" t="s">
        <v>194</v>
      </c>
      <c r="B39" s="40"/>
      <c r="C39" s="139">
        <f t="shared" si="10"/>
        <v>444</v>
      </c>
      <c r="D39" s="41">
        <v>0</v>
      </c>
      <c r="E39" s="41">
        <v>444</v>
      </c>
      <c r="F39" s="41">
        <v>0</v>
      </c>
      <c r="G39" s="41"/>
      <c r="H39" s="139">
        <f t="shared" si="11"/>
        <v>-73335</v>
      </c>
      <c r="I39" s="41">
        <v>0</v>
      </c>
      <c r="J39" s="41">
        <v>-73335</v>
      </c>
      <c r="K39" s="41">
        <v>0</v>
      </c>
      <c r="L39" s="41">
        <v>0</v>
      </c>
      <c r="M39" s="41"/>
      <c r="N39" s="139">
        <f t="shared" si="7"/>
        <v>0</v>
      </c>
      <c r="O39" s="41">
        <v>0</v>
      </c>
      <c r="P39" s="41">
        <v>0</v>
      </c>
      <c r="Q39" s="41">
        <v>0</v>
      </c>
      <c r="R39" s="41">
        <v>0</v>
      </c>
      <c r="S39" s="36"/>
      <c r="T39" s="139">
        <f t="shared" si="12"/>
        <v>0</v>
      </c>
      <c r="U39" s="41">
        <v>0</v>
      </c>
      <c r="V39" s="41">
        <v>0</v>
      </c>
      <c r="W39" s="41">
        <v>0</v>
      </c>
      <c r="X39" s="41">
        <v>0</v>
      </c>
      <c r="Y39" s="40"/>
      <c r="Z39" s="139">
        <f t="shared" si="8"/>
        <v>0</v>
      </c>
      <c r="AA39" s="41">
        <v>0</v>
      </c>
      <c r="AB39" s="41">
        <v>0</v>
      </c>
      <c r="AC39" s="41">
        <v>0</v>
      </c>
      <c r="AD39" s="41">
        <v>0</v>
      </c>
      <c r="AE39" s="40"/>
      <c r="AF39" s="139">
        <f t="shared" si="9"/>
        <v>0</v>
      </c>
      <c r="AG39" s="41">
        <v>0</v>
      </c>
      <c r="AH39" s="41">
        <v>0</v>
      </c>
      <c r="AI39" s="41">
        <v>0</v>
      </c>
      <c r="AJ39" s="41">
        <v>0</v>
      </c>
      <c r="AK39" s="40"/>
    </row>
    <row r="40" spans="1:37">
      <c r="A40" s="40" t="s">
        <v>190</v>
      </c>
      <c r="B40" s="40"/>
      <c r="C40" s="139">
        <f t="shared" si="10"/>
        <v>0</v>
      </c>
      <c r="D40" s="41">
        <v>0</v>
      </c>
      <c r="E40" s="41">
        <v>0</v>
      </c>
      <c r="F40" s="41">
        <v>0</v>
      </c>
      <c r="G40" s="41"/>
      <c r="H40" s="139">
        <f t="shared" si="11"/>
        <v>-1305097</v>
      </c>
      <c r="I40" s="41">
        <v>0</v>
      </c>
      <c r="J40" s="41">
        <v>-88458</v>
      </c>
      <c r="K40" s="41">
        <v>-1216639</v>
      </c>
      <c r="L40" s="41">
        <v>0</v>
      </c>
      <c r="M40" s="41"/>
      <c r="N40" s="139">
        <f>SUM(O40:R40)</f>
        <v>0</v>
      </c>
      <c r="O40" s="41">
        <v>0</v>
      </c>
      <c r="P40" s="41">
        <v>0</v>
      </c>
      <c r="Q40" s="41">
        <v>0</v>
      </c>
      <c r="R40" s="41">
        <v>0</v>
      </c>
      <c r="S40" s="36"/>
      <c r="T40" s="139">
        <f>SUM(U40:X40)</f>
        <v>0</v>
      </c>
      <c r="U40" s="41">
        <v>0</v>
      </c>
      <c r="V40" s="41">
        <v>0</v>
      </c>
      <c r="W40" s="41">
        <v>0</v>
      </c>
      <c r="X40" s="41">
        <v>0</v>
      </c>
      <c r="Y40" s="40"/>
      <c r="Z40" s="139">
        <f>SUM(AA40:AD40)</f>
        <v>0</v>
      </c>
      <c r="AA40" s="41">
        <v>0</v>
      </c>
      <c r="AB40" s="41">
        <v>0</v>
      </c>
      <c r="AC40" s="41">
        <v>0</v>
      </c>
      <c r="AD40" s="41">
        <v>0</v>
      </c>
      <c r="AE40" s="40"/>
      <c r="AF40" s="139">
        <f>SUM(AG40:AJ40)</f>
        <v>0</v>
      </c>
      <c r="AG40" s="41">
        <v>0</v>
      </c>
      <c r="AH40" s="41">
        <v>0</v>
      </c>
      <c r="AI40" s="41">
        <v>0</v>
      </c>
      <c r="AJ40" s="41">
        <v>0</v>
      </c>
      <c r="AK40" s="40"/>
    </row>
    <row r="41" spans="1:37">
      <c r="A41" s="40" t="s">
        <v>186</v>
      </c>
      <c r="B41" s="40"/>
      <c r="C41" s="139">
        <f t="shared" si="10"/>
        <v>-371</v>
      </c>
      <c r="D41" s="41">
        <v>0</v>
      </c>
      <c r="E41" s="41">
        <v>-371</v>
      </c>
      <c r="F41" s="41">
        <v>0</v>
      </c>
      <c r="G41" s="41"/>
      <c r="H41" s="139">
        <f t="shared" si="11"/>
        <v>-4149</v>
      </c>
      <c r="I41" s="41">
        <v>0</v>
      </c>
      <c r="J41" s="41">
        <v>0</v>
      </c>
      <c r="K41" s="41">
        <v>-4149</v>
      </c>
      <c r="L41" s="41">
        <v>0</v>
      </c>
      <c r="M41" s="41"/>
      <c r="N41" s="139">
        <f>SUM(O41:R41)</f>
        <v>0</v>
      </c>
      <c r="O41" s="41">
        <v>0</v>
      </c>
      <c r="P41" s="41">
        <v>0</v>
      </c>
      <c r="Q41" s="41">
        <v>0</v>
      </c>
      <c r="R41" s="41">
        <v>0</v>
      </c>
      <c r="S41" s="36"/>
      <c r="T41" s="139">
        <f>SUM(U41:X41)</f>
        <v>0</v>
      </c>
      <c r="U41" s="41">
        <v>0</v>
      </c>
      <c r="V41" s="41">
        <v>0</v>
      </c>
      <c r="W41" s="41">
        <v>0</v>
      </c>
      <c r="X41" s="41">
        <v>0</v>
      </c>
      <c r="Y41" s="40"/>
      <c r="Z41" s="139">
        <f>SUM(AA41:AD41)</f>
        <v>0</v>
      </c>
      <c r="AA41" s="41">
        <v>0</v>
      </c>
      <c r="AB41" s="41">
        <v>0</v>
      </c>
      <c r="AC41" s="41">
        <v>0</v>
      </c>
      <c r="AD41" s="41">
        <v>0</v>
      </c>
      <c r="AE41" s="40"/>
      <c r="AF41" s="139">
        <f>SUM(AG41:AJ41)</f>
        <v>0</v>
      </c>
      <c r="AG41" s="41">
        <v>0</v>
      </c>
      <c r="AH41" s="41">
        <v>0</v>
      </c>
      <c r="AI41" s="41">
        <v>0</v>
      </c>
      <c r="AJ41" s="41">
        <v>0</v>
      </c>
      <c r="AK41" s="40"/>
    </row>
    <row r="42" spans="1:37">
      <c r="A42" s="40" t="s">
        <v>176</v>
      </c>
      <c r="B42" s="40"/>
      <c r="C42" s="139">
        <f t="shared" si="10"/>
        <v>0</v>
      </c>
      <c r="D42" s="41">
        <v>0</v>
      </c>
      <c r="E42" s="41">
        <v>0</v>
      </c>
      <c r="F42" s="41">
        <v>0</v>
      </c>
      <c r="G42" s="41"/>
      <c r="H42" s="139">
        <f t="shared" si="11"/>
        <v>0</v>
      </c>
      <c r="I42" s="41">
        <v>0</v>
      </c>
      <c r="J42" s="41">
        <v>0</v>
      </c>
      <c r="K42" s="41">
        <v>0</v>
      </c>
      <c r="L42" s="41">
        <v>0</v>
      </c>
      <c r="M42" s="41"/>
      <c r="N42" s="139">
        <f t="shared" si="7"/>
        <v>-70800</v>
      </c>
      <c r="O42" s="41">
        <v>0</v>
      </c>
      <c r="P42" s="41">
        <v>-70800</v>
      </c>
      <c r="Q42" s="41">
        <v>0</v>
      </c>
      <c r="R42" s="41">
        <v>0</v>
      </c>
      <c r="S42" s="36"/>
      <c r="T42" s="139">
        <v>0</v>
      </c>
      <c r="U42" s="41">
        <v>0</v>
      </c>
      <c r="V42" s="41">
        <v>0</v>
      </c>
      <c r="W42" s="41">
        <v>0</v>
      </c>
      <c r="X42" s="41">
        <v>0</v>
      </c>
      <c r="Y42" s="40"/>
      <c r="Z42" s="139">
        <f>SUM(AA42:AD42)</f>
        <v>0</v>
      </c>
      <c r="AA42" s="41">
        <v>0</v>
      </c>
      <c r="AB42" s="41">
        <v>0</v>
      </c>
      <c r="AC42" s="41">
        <v>0</v>
      </c>
      <c r="AD42" s="41">
        <v>0</v>
      </c>
      <c r="AE42" s="40"/>
      <c r="AF42" s="139">
        <f>SUM(AG42:AJ42)</f>
        <v>0</v>
      </c>
      <c r="AG42" s="41">
        <v>0</v>
      </c>
      <c r="AH42" s="41">
        <v>0</v>
      </c>
      <c r="AI42" s="41">
        <v>0</v>
      </c>
      <c r="AJ42" s="41">
        <v>0</v>
      </c>
      <c r="AK42" s="40"/>
    </row>
    <row r="43" spans="1:37">
      <c r="A43" s="40" t="s">
        <v>187</v>
      </c>
      <c r="B43" s="40"/>
      <c r="C43" s="139">
        <f t="shared" si="10"/>
        <v>0</v>
      </c>
      <c r="D43" s="41">
        <v>0</v>
      </c>
      <c r="E43" s="41">
        <v>0</v>
      </c>
      <c r="F43" s="41">
        <v>0</v>
      </c>
      <c r="G43" s="41"/>
      <c r="H43" s="139">
        <f t="shared" si="11"/>
        <v>0</v>
      </c>
      <c r="I43" s="41">
        <v>0</v>
      </c>
      <c r="J43" s="41">
        <v>0</v>
      </c>
      <c r="K43" s="41">
        <v>0</v>
      </c>
      <c r="L43" s="41">
        <v>0</v>
      </c>
      <c r="M43" s="41"/>
      <c r="N43" s="139">
        <f t="shared" si="7"/>
        <v>-310644</v>
      </c>
      <c r="O43" s="41">
        <v>0</v>
      </c>
      <c r="P43" s="41">
        <v>641</v>
      </c>
      <c r="Q43" s="41">
        <v>-311285</v>
      </c>
      <c r="R43" s="41">
        <v>0</v>
      </c>
      <c r="S43" s="36"/>
      <c r="T43" s="139">
        <v>0</v>
      </c>
      <c r="U43" s="41">
        <v>0</v>
      </c>
      <c r="V43" s="41">
        <v>0</v>
      </c>
      <c r="W43" s="41">
        <v>0</v>
      </c>
      <c r="X43" s="41">
        <v>0</v>
      </c>
      <c r="Y43" s="40"/>
      <c r="Z43" s="139">
        <f>SUM(AA43:AD43)</f>
        <v>0</v>
      </c>
      <c r="AA43" s="41">
        <v>0</v>
      </c>
      <c r="AB43" s="41">
        <v>0</v>
      </c>
      <c r="AC43" s="41">
        <v>0</v>
      </c>
      <c r="AD43" s="41">
        <v>0</v>
      </c>
      <c r="AE43" s="40"/>
      <c r="AF43" s="139">
        <f>SUM(AG43:AJ43)</f>
        <v>0</v>
      </c>
      <c r="AG43" s="41">
        <v>0</v>
      </c>
      <c r="AH43" s="41">
        <v>0</v>
      </c>
      <c r="AI43" s="41">
        <v>0</v>
      </c>
      <c r="AJ43" s="41">
        <v>0</v>
      </c>
      <c r="AK43" s="40"/>
    </row>
    <row r="44" spans="1:37">
      <c r="A44" s="40" t="s">
        <v>158</v>
      </c>
      <c r="B44" s="40"/>
      <c r="C44" s="139">
        <f t="shared" si="10"/>
        <v>0</v>
      </c>
      <c r="D44" s="41">
        <v>0</v>
      </c>
      <c r="E44" s="41">
        <v>0</v>
      </c>
      <c r="F44" s="41">
        <v>0</v>
      </c>
      <c r="G44" s="41"/>
      <c r="H44" s="139">
        <f t="shared" si="11"/>
        <v>0</v>
      </c>
      <c r="I44" s="41">
        <v>0</v>
      </c>
      <c r="J44" s="41">
        <v>0</v>
      </c>
      <c r="K44" s="41">
        <v>0</v>
      </c>
      <c r="L44" s="41">
        <v>0</v>
      </c>
      <c r="M44" s="41"/>
      <c r="N44" s="139">
        <f t="shared" si="7"/>
        <v>0</v>
      </c>
      <c r="O44" s="41">
        <v>0</v>
      </c>
      <c r="P44" s="41">
        <v>0</v>
      </c>
      <c r="Q44" s="41">
        <v>0</v>
      </c>
      <c r="R44" s="41">
        <v>0</v>
      </c>
      <c r="S44" s="36"/>
      <c r="T44" s="139">
        <f t="shared" si="12"/>
        <v>-20535</v>
      </c>
      <c r="U44" s="41">
        <v>-69</v>
      </c>
      <c r="V44" s="41">
        <v>-20466</v>
      </c>
      <c r="W44" s="41">
        <v>0</v>
      </c>
      <c r="X44" s="41">
        <v>0</v>
      </c>
      <c r="Y44" s="40"/>
      <c r="Z44" s="139">
        <f t="shared" si="8"/>
        <v>0</v>
      </c>
      <c r="AA44" s="41">
        <v>0</v>
      </c>
      <c r="AB44" s="41">
        <v>0</v>
      </c>
      <c r="AC44" s="41">
        <v>0</v>
      </c>
      <c r="AD44" s="41">
        <v>0</v>
      </c>
      <c r="AE44" s="40"/>
      <c r="AF44" s="139">
        <f t="shared" si="9"/>
        <v>0</v>
      </c>
      <c r="AG44" s="41">
        <v>0</v>
      </c>
      <c r="AH44" s="41">
        <v>0</v>
      </c>
      <c r="AI44" s="41">
        <v>0</v>
      </c>
      <c r="AJ44" s="41">
        <v>0</v>
      </c>
      <c r="AK44" s="40"/>
    </row>
    <row r="45" spans="1:37">
      <c r="A45" s="40" t="s">
        <v>150</v>
      </c>
      <c r="B45" s="40"/>
      <c r="C45" s="139">
        <f t="shared" si="10"/>
        <v>0</v>
      </c>
      <c r="D45" s="41">
        <v>0</v>
      </c>
      <c r="E45" s="41">
        <v>0</v>
      </c>
      <c r="F45" s="41">
        <v>0</v>
      </c>
      <c r="G45" s="41"/>
      <c r="H45" s="139">
        <f t="shared" si="11"/>
        <v>0</v>
      </c>
      <c r="I45" s="41">
        <v>0</v>
      </c>
      <c r="J45" s="41">
        <v>0</v>
      </c>
      <c r="K45" s="41">
        <v>0</v>
      </c>
      <c r="L45" s="41">
        <v>0</v>
      </c>
      <c r="M45" s="41"/>
      <c r="N45" s="139">
        <f t="shared" si="7"/>
        <v>-2279</v>
      </c>
      <c r="O45" s="41">
        <v>0</v>
      </c>
      <c r="P45" s="41">
        <v>0</v>
      </c>
      <c r="Q45" s="41">
        <v>0</v>
      </c>
      <c r="R45" s="41">
        <v>-2279</v>
      </c>
      <c r="S45" s="36"/>
      <c r="T45" s="139">
        <f t="shared" si="12"/>
        <v>-229275</v>
      </c>
      <c r="U45" s="41">
        <v>0</v>
      </c>
      <c r="V45" s="41">
        <v>0</v>
      </c>
      <c r="W45" s="41">
        <v>-8510</v>
      </c>
      <c r="X45" s="41">
        <v>-220765</v>
      </c>
      <c r="Y45" s="40"/>
      <c r="Z45" s="139">
        <v>0</v>
      </c>
      <c r="AA45" s="41">
        <v>0</v>
      </c>
      <c r="AB45" s="41">
        <v>0</v>
      </c>
      <c r="AC45" s="41">
        <v>0</v>
      </c>
      <c r="AD45" s="41">
        <v>0</v>
      </c>
      <c r="AE45" s="40"/>
      <c r="AF45" s="139">
        <f>SUM(AG45:AJ45)</f>
        <v>0</v>
      </c>
      <c r="AG45" s="41">
        <v>0</v>
      </c>
      <c r="AH45" s="41">
        <v>0</v>
      </c>
      <c r="AI45" s="41">
        <v>0</v>
      </c>
      <c r="AJ45" s="41">
        <v>0</v>
      </c>
      <c r="AK45" s="40"/>
    </row>
    <row r="46" spans="1:37">
      <c r="A46" s="40" t="s">
        <v>151</v>
      </c>
      <c r="B46" s="40"/>
      <c r="C46" s="139">
        <f t="shared" si="10"/>
        <v>0</v>
      </c>
      <c r="D46" s="41">
        <v>0</v>
      </c>
      <c r="E46" s="41">
        <v>0</v>
      </c>
      <c r="F46" s="41">
        <v>0</v>
      </c>
      <c r="G46" s="41"/>
      <c r="H46" s="139">
        <f t="shared" si="11"/>
        <v>0</v>
      </c>
      <c r="I46" s="41">
        <v>0</v>
      </c>
      <c r="J46" s="41">
        <v>0</v>
      </c>
      <c r="K46" s="41">
        <v>0</v>
      </c>
      <c r="L46" s="41">
        <v>0</v>
      </c>
      <c r="M46" s="41"/>
      <c r="N46" s="139">
        <f t="shared" si="7"/>
        <v>0</v>
      </c>
      <c r="O46" s="41">
        <v>0</v>
      </c>
      <c r="P46" s="41">
        <v>0</v>
      </c>
      <c r="Q46" s="41">
        <v>0</v>
      </c>
      <c r="R46" s="41">
        <v>0</v>
      </c>
      <c r="S46" s="36"/>
      <c r="T46" s="139">
        <f t="shared" si="12"/>
        <v>-71279</v>
      </c>
      <c r="U46" s="41">
        <v>0</v>
      </c>
      <c r="V46" s="41">
        <v>0</v>
      </c>
      <c r="W46" s="41">
        <v>0</v>
      </c>
      <c r="X46" s="41">
        <v>-71279</v>
      </c>
      <c r="Y46" s="40"/>
      <c r="Z46" s="139">
        <v>0</v>
      </c>
      <c r="AA46" s="41">
        <v>0</v>
      </c>
      <c r="AB46" s="41">
        <v>0</v>
      </c>
      <c r="AC46" s="41">
        <v>0</v>
      </c>
      <c r="AD46" s="41">
        <v>0</v>
      </c>
      <c r="AE46" s="40"/>
      <c r="AF46" s="139">
        <v>0</v>
      </c>
      <c r="AG46" s="41">
        <v>0</v>
      </c>
      <c r="AH46" s="41">
        <v>0</v>
      </c>
      <c r="AI46" s="41">
        <v>0</v>
      </c>
      <c r="AJ46" s="41">
        <v>0</v>
      </c>
      <c r="AK46" s="40"/>
    </row>
    <row r="47" spans="1:37">
      <c r="A47" s="40" t="s">
        <v>135</v>
      </c>
      <c r="B47" s="40"/>
      <c r="C47" s="139">
        <f t="shared" si="10"/>
        <v>0</v>
      </c>
      <c r="D47" s="41">
        <v>0</v>
      </c>
      <c r="E47" s="41">
        <v>0</v>
      </c>
      <c r="F47" s="41">
        <v>0</v>
      </c>
      <c r="G47" s="41"/>
      <c r="H47" s="139">
        <f t="shared" si="11"/>
        <v>0</v>
      </c>
      <c r="I47" s="41">
        <v>0</v>
      </c>
      <c r="J47" s="41">
        <v>0</v>
      </c>
      <c r="K47" s="41">
        <v>0</v>
      </c>
      <c r="L47" s="41">
        <v>0</v>
      </c>
      <c r="M47" s="41"/>
      <c r="N47" s="139">
        <f t="shared" si="7"/>
        <v>0</v>
      </c>
      <c r="O47" s="41">
        <v>0</v>
      </c>
      <c r="P47" s="41">
        <v>0</v>
      </c>
      <c r="Q47" s="41">
        <v>0</v>
      </c>
      <c r="R47" s="41">
        <v>0</v>
      </c>
      <c r="S47" s="36"/>
      <c r="T47" s="139">
        <f t="shared" si="12"/>
        <v>0</v>
      </c>
      <c r="U47" s="41">
        <v>0</v>
      </c>
      <c r="V47" s="41">
        <v>0</v>
      </c>
      <c r="W47" s="41">
        <v>0</v>
      </c>
      <c r="X47" s="41">
        <v>0</v>
      </c>
      <c r="Y47" s="40"/>
      <c r="Z47" s="139">
        <f t="shared" si="8"/>
        <v>-1622394</v>
      </c>
      <c r="AA47" s="41">
        <v>0</v>
      </c>
      <c r="AB47" s="41">
        <v>-1622394</v>
      </c>
      <c r="AC47" s="41">
        <v>0</v>
      </c>
      <c r="AD47" s="41">
        <v>0</v>
      </c>
      <c r="AE47" s="40"/>
      <c r="AF47" s="139">
        <v>0</v>
      </c>
      <c r="AG47" s="41">
        <v>0</v>
      </c>
      <c r="AH47" s="41">
        <v>0</v>
      </c>
      <c r="AI47" s="41">
        <v>0</v>
      </c>
      <c r="AJ47" s="41">
        <v>0</v>
      </c>
      <c r="AK47" s="40"/>
    </row>
    <row r="48" spans="1:37">
      <c r="A48" s="40" t="s">
        <v>130</v>
      </c>
      <c r="B48" s="40"/>
      <c r="C48" s="139">
        <f t="shared" si="10"/>
        <v>0</v>
      </c>
      <c r="D48" s="41">
        <v>0</v>
      </c>
      <c r="E48" s="41">
        <v>0</v>
      </c>
      <c r="F48" s="41">
        <v>0</v>
      </c>
      <c r="G48" s="41"/>
      <c r="H48" s="139">
        <f t="shared" si="11"/>
        <v>0</v>
      </c>
      <c r="I48" s="41">
        <v>0</v>
      </c>
      <c r="J48" s="41">
        <v>0</v>
      </c>
      <c r="K48" s="41">
        <v>0</v>
      </c>
      <c r="L48" s="41">
        <v>0</v>
      </c>
      <c r="M48" s="41"/>
      <c r="N48" s="139">
        <f t="shared" si="7"/>
        <v>0</v>
      </c>
      <c r="O48" s="41">
        <v>0</v>
      </c>
      <c r="P48" s="41">
        <v>0</v>
      </c>
      <c r="Q48" s="41">
        <v>0</v>
      </c>
      <c r="R48" s="41">
        <v>0</v>
      </c>
      <c r="S48" s="36"/>
      <c r="T48" s="139">
        <f t="shared" si="12"/>
        <v>0</v>
      </c>
      <c r="U48" s="41">
        <v>0</v>
      </c>
      <c r="V48" s="41">
        <v>0</v>
      </c>
      <c r="W48" s="41">
        <v>0</v>
      </c>
      <c r="X48" s="41">
        <v>0</v>
      </c>
      <c r="Y48" s="40"/>
      <c r="Z48" s="139">
        <f t="shared" si="8"/>
        <v>-315000</v>
      </c>
      <c r="AA48" s="41">
        <v>0</v>
      </c>
      <c r="AB48" s="41">
        <v>0</v>
      </c>
      <c r="AC48" s="41">
        <v>-2802</v>
      </c>
      <c r="AD48" s="41">
        <v>-312198</v>
      </c>
      <c r="AE48" s="40"/>
      <c r="AF48" s="139">
        <v>0</v>
      </c>
      <c r="AG48" s="41">
        <v>0</v>
      </c>
      <c r="AH48" s="41">
        <v>0</v>
      </c>
      <c r="AI48" s="41">
        <v>0</v>
      </c>
      <c r="AJ48" s="41">
        <v>0</v>
      </c>
      <c r="AK48" s="40"/>
    </row>
    <row r="49" spans="1:37">
      <c r="A49" s="40" t="s">
        <v>125</v>
      </c>
      <c r="B49" s="40"/>
      <c r="C49" s="139">
        <f t="shared" si="10"/>
        <v>0</v>
      </c>
      <c r="D49" s="41">
        <v>0</v>
      </c>
      <c r="E49" s="41">
        <v>0</v>
      </c>
      <c r="F49" s="41">
        <v>0</v>
      </c>
      <c r="G49" s="41"/>
      <c r="H49" s="139">
        <f t="shared" si="11"/>
        <v>0</v>
      </c>
      <c r="I49" s="41">
        <v>0</v>
      </c>
      <c r="J49" s="41">
        <v>0</v>
      </c>
      <c r="K49" s="41">
        <v>0</v>
      </c>
      <c r="L49" s="41">
        <v>0</v>
      </c>
      <c r="M49" s="41"/>
      <c r="N49" s="139">
        <f t="shared" si="7"/>
        <v>0</v>
      </c>
      <c r="O49" s="41">
        <v>0</v>
      </c>
      <c r="P49" s="41">
        <v>0</v>
      </c>
      <c r="Q49" s="41">
        <v>0</v>
      </c>
      <c r="R49" s="41">
        <v>0</v>
      </c>
      <c r="S49" s="36"/>
      <c r="T49" s="139">
        <f t="shared" si="12"/>
        <v>0</v>
      </c>
      <c r="U49" s="41">
        <v>0</v>
      </c>
      <c r="V49" s="41">
        <v>0</v>
      </c>
      <c r="W49" s="41">
        <v>0</v>
      </c>
      <c r="X49" s="41">
        <v>0</v>
      </c>
      <c r="Y49" s="40"/>
      <c r="Z49" s="139">
        <f t="shared" si="8"/>
        <v>-170107</v>
      </c>
      <c r="AA49" s="41">
        <v>0</v>
      </c>
      <c r="AB49" s="41">
        <v>0</v>
      </c>
      <c r="AC49" s="41">
        <v>0</v>
      </c>
      <c r="AD49" s="41">
        <v>-170107</v>
      </c>
      <c r="AE49" s="40"/>
      <c r="AF49" s="139">
        <v>0</v>
      </c>
      <c r="AG49" s="41">
        <v>0</v>
      </c>
      <c r="AH49" s="41">
        <v>0</v>
      </c>
      <c r="AI49" s="41">
        <v>0</v>
      </c>
      <c r="AJ49" s="41">
        <v>0</v>
      </c>
      <c r="AK49" s="40"/>
    </row>
    <row r="50" spans="1:37">
      <c r="A50" s="40" t="s">
        <v>131</v>
      </c>
      <c r="B50" s="40"/>
      <c r="C50" s="139">
        <f t="shared" si="10"/>
        <v>0</v>
      </c>
      <c r="D50" s="41">
        <v>0</v>
      </c>
      <c r="E50" s="41">
        <v>0</v>
      </c>
      <c r="F50" s="41">
        <v>0</v>
      </c>
      <c r="G50" s="41"/>
      <c r="H50" s="139">
        <f t="shared" si="11"/>
        <v>0</v>
      </c>
      <c r="I50" s="41">
        <v>0</v>
      </c>
      <c r="J50" s="41">
        <v>0</v>
      </c>
      <c r="K50" s="41">
        <v>0</v>
      </c>
      <c r="L50" s="41">
        <v>0</v>
      </c>
      <c r="M50" s="41"/>
      <c r="N50" s="139">
        <f t="shared" si="7"/>
        <v>0</v>
      </c>
      <c r="O50" s="41">
        <v>0</v>
      </c>
      <c r="P50" s="41">
        <v>0</v>
      </c>
      <c r="Q50" s="41">
        <v>0</v>
      </c>
      <c r="R50" s="41">
        <v>0</v>
      </c>
      <c r="S50" s="36"/>
      <c r="T50" s="139">
        <f t="shared" si="12"/>
        <v>0</v>
      </c>
      <c r="U50" s="41">
        <v>0</v>
      </c>
      <c r="V50" s="41">
        <v>0</v>
      </c>
      <c r="W50" s="41">
        <v>0</v>
      </c>
      <c r="X50" s="41">
        <v>0</v>
      </c>
      <c r="Y50" s="40"/>
      <c r="Z50" s="139">
        <f t="shared" si="8"/>
        <v>-7289</v>
      </c>
      <c r="AA50" s="41">
        <v>0</v>
      </c>
      <c r="AB50" s="41">
        <v>0</v>
      </c>
      <c r="AC50" s="41">
        <v>0</v>
      </c>
      <c r="AD50" s="112">
        <v>-7289</v>
      </c>
      <c r="AE50" s="40"/>
      <c r="AF50" s="139">
        <f t="shared" si="9"/>
        <v>-152711</v>
      </c>
      <c r="AG50" s="41">
        <v>-152711</v>
      </c>
      <c r="AH50" s="41">
        <v>0</v>
      </c>
      <c r="AI50" s="41">
        <v>0</v>
      </c>
      <c r="AJ50" s="41">
        <v>0</v>
      </c>
      <c r="AK50" s="40"/>
    </row>
    <row r="51" spans="1:37">
      <c r="A51" s="40" t="s">
        <v>117</v>
      </c>
      <c r="B51" s="40"/>
      <c r="C51" s="139">
        <f t="shared" si="10"/>
        <v>0</v>
      </c>
      <c r="D51" s="41">
        <v>0</v>
      </c>
      <c r="E51" s="41">
        <v>0</v>
      </c>
      <c r="F51" s="41">
        <v>0</v>
      </c>
      <c r="G51" s="41"/>
      <c r="H51" s="139">
        <f t="shared" si="11"/>
        <v>0</v>
      </c>
      <c r="I51" s="41">
        <v>0</v>
      </c>
      <c r="J51" s="41">
        <v>0</v>
      </c>
      <c r="K51" s="41">
        <v>0</v>
      </c>
      <c r="L51" s="41">
        <v>0</v>
      </c>
      <c r="M51" s="41"/>
      <c r="N51" s="139">
        <f t="shared" si="7"/>
        <v>0</v>
      </c>
      <c r="O51" s="41">
        <v>0</v>
      </c>
      <c r="P51" s="41">
        <v>0</v>
      </c>
      <c r="Q51" s="41">
        <v>0</v>
      </c>
      <c r="R51" s="41">
        <v>0</v>
      </c>
      <c r="S51" s="36"/>
      <c r="T51" s="139">
        <f t="shared" si="12"/>
        <v>0</v>
      </c>
      <c r="U51" s="41">
        <v>0</v>
      </c>
      <c r="V51" s="41">
        <v>0</v>
      </c>
      <c r="W51" s="41">
        <v>0</v>
      </c>
      <c r="X51" s="41">
        <v>0</v>
      </c>
      <c r="Y51" s="40"/>
      <c r="Z51" s="139">
        <f t="shared" si="8"/>
        <v>143</v>
      </c>
      <c r="AA51" s="41">
        <v>0</v>
      </c>
      <c r="AB51" s="41">
        <v>0</v>
      </c>
      <c r="AC51" s="41">
        <v>143</v>
      </c>
      <c r="AD51" s="112">
        <v>0</v>
      </c>
      <c r="AE51" s="40"/>
      <c r="AF51" s="139">
        <f t="shared" si="9"/>
        <v>-104570</v>
      </c>
      <c r="AG51" s="41">
        <v>-104570</v>
      </c>
      <c r="AH51" s="41">
        <v>0</v>
      </c>
      <c r="AI51" s="41">
        <v>0</v>
      </c>
      <c r="AJ51" s="41">
        <v>0</v>
      </c>
      <c r="AK51" s="40"/>
    </row>
    <row r="52" spans="1:37">
      <c r="A52" s="40" t="s">
        <v>108</v>
      </c>
      <c r="B52" s="40"/>
      <c r="C52" s="139">
        <f t="shared" si="10"/>
        <v>0</v>
      </c>
      <c r="D52" s="41">
        <v>0</v>
      </c>
      <c r="E52" s="41">
        <v>0</v>
      </c>
      <c r="F52" s="41">
        <v>0</v>
      </c>
      <c r="G52" s="41"/>
      <c r="H52" s="139">
        <f t="shared" si="11"/>
        <v>0</v>
      </c>
      <c r="I52" s="41">
        <v>0</v>
      </c>
      <c r="J52" s="41">
        <v>0</v>
      </c>
      <c r="K52" s="41">
        <v>0</v>
      </c>
      <c r="L52" s="41">
        <v>0</v>
      </c>
      <c r="M52" s="41"/>
      <c r="N52" s="139">
        <f t="shared" si="7"/>
        <v>0</v>
      </c>
      <c r="O52" s="41">
        <v>0</v>
      </c>
      <c r="P52" s="41">
        <v>0</v>
      </c>
      <c r="Q52" s="41">
        <v>0</v>
      </c>
      <c r="R52" s="41">
        <v>0</v>
      </c>
      <c r="S52" s="36"/>
      <c r="T52" s="139">
        <f t="shared" si="12"/>
        <v>0</v>
      </c>
      <c r="U52" s="41">
        <v>0</v>
      </c>
      <c r="V52" s="41">
        <v>0</v>
      </c>
      <c r="W52" s="41">
        <v>0</v>
      </c>
      <c r="X52" s="41">
        <v>0</v>
      </c>
      <c r="Y52" s="40"/>
      <c r="Z52" s="139">
        <f t="shared" si="8"/>
        <v>0</v>
      </c>
      <c r="AA52" s="41">
        <v>0</v>
      </c>
      <c r="AB52" s="41">
        <v>0</v>
      </c>
      <c r="AC52" s="41">
        <v>0</v>
      </c>
      <c r="AD52" s="112">
        <v>0</v>
      </c>
      <c r="AE52" s="40"/>
      <c r="AF52" s="139">
        <f t="shared" si="9"/>
        <v>-22146</v>
      </c>
      <c r="AG52" s="41">
        <v>0</v>
      </c>
      <c r="AH52" s="112">
        <v>0</v>
      </c>
      <c r="AI52" s="112">
        <v>-22146</v>
      </c>
      <c r="AJ52" s="112"/>
      <c r="AK52" s="40"/>
    </row>
    <row r="53" spans="1:37">
      <c r="A53" s="40" t="s">
        <v>97</v>
      </c>
      <c r="B53" s="40"/>
      <c r="C53" s="139">
        <f t="shared" si="10"/>
        <v>0</v>
      </c>
      <c r="D53" s="41">
        <v>0</v>
      </c>
      <c r="E53" s="41">
        <v>0</v>
      </c>
      <c r="F53" s="41">
        <v>0</v>
      </c>
      <c r="G53" s="41"/>
      <c r="H53" s="139">
        <f t="shared" si="11"/>
        <v>0</v>
      </c>
      <c r="I53" s="41">
        <v>0</v>
      </c>
      <c r="J53" s="41">
        <v>0</v>
      </c>
      <c r="K53" s="41">
        <v>0</v>
      </c>
      <c r="L53" s="41">
        <v>0</v>
      </c>
      <c r="M53" s="41"/>
      <c r="N53" s="139">
        <f t="shared" si="7"/>
        <v>0</v>
      </c>
      <c r="O53" s="41">
        <v>0</v>
      </c>
      <c r="P53" s="41">
        <v>0</v>
      </c>
      <c r="Q53" s="41">
        <v>0</v>
      </c>
      <c r="R53" s="41">
        <v>0</v>
      </c>
      <c r="S53" s="36"/>
      <c r="T53" s="139">
        <f t="shared" si="12"/>
        <v>0</v>
      </c>
      <c r="U53" s="41">
        <v>0</v>
      </c>
      <c r="V53" s="41">
        <v>0</v>
      </c>
      <c r="W53" s="41">
        <v>0</v>
      </c>
      <c r="X53" s="41">
        <v>0</v>
      </c>
      <c r="Y53" s="40"/>
      <c r="Z53" s="139">
        <f t="shared" si="8"/>
        <v>0</v>
      </c>
      <c r="AA53" s="41">
        <v>0</v>
      </c>
      <c r="AB53" s="41">
        <v>0</v>
      </c>
      <c r="AC53" s="41">
        <v>0</v>
      </c>
      <c r="AD53" s="112">
        <v>0</v>
      </c>
      <c r="AE53" s="40"/>
      <c r="AF53" s="139">
        <f t="shared" si="9"/>
        <v>-8153</v>
      </c>
      <c r="AG53" s="41">
        <v>0</v>
      </c>
      <c r="AH53" s="112">
        <v>-409</v>
      </c>
      <c r="AI53" s="112">
        <v>-43</v>
      </c>
      <c r="AJ53" s="112">
        <v>-7701</v>
      </c>
      <c r="AK53" s="40"/>
    </row>
    <row r="54" spans="1:37">
      <c r="A54" s="40" t="s">
        <v>98</v>
      </c>
      <c r="B54" s="40"/>
      <c r="C54" s="139">
        <f t="shared" si="10"/>
        <v>0</v>
      </c>
      <c r="D54" s="41">
        <v>0</v>
      </c>
      <c r="E54" s="41">
        <v>0</v>
      </c>
      <c r="F54" s="41">
        <v>0</v>
      </c>
      <c r="G54" s="41"/>
      <c r="H54" s="139">
        <f t="shared" si="11"/>
        <v>0</v>
      </c>
      <c r="I54" s="41">
        <v>0</v>
      </c>
      <c r="J54" s="41">
        <v>0</v>
      </c>
      <c r="K54" s="41">
        <v>0</v>
      </c>
      <c r="L54" s="41">
        <v>0</v>
      </c>
      <c r="M54" s="41"/>
      <c r="N54" s="139">
        <f t="shared" si="7"/>
        <v>0</v>
      </c>
      <c r="O54" s="41">
        <v>0</v>
      </c>
      <c r="P54" s="41">
        <v>0</v>
      </c>
      <c r="Q54" s="41">
        <v>0</v>
      </c>
      <c r="R54" s="41">
        <v>0</v>
      </c>
      <c r="S54" s="36"/>
      <c r="T54" s="139">
        <f t="shared" si="12"/>
        <v>0</v>
      </c>
      <c r="U54" s="41">
        <v>0</v>
      </c>
      <c r="V54" s="41">
        <v>0</v>
      </c>
      <c r="W54" s="41">
        <v>0</v>
      </c>
      <c r="X54" s="41">
        <v>0</v>
      </c>
      <c r="Y54" s="40"/>
      <c r="Z54" s="139">
        <f t="shared" si="8"/>
        <v>0</v>
      </c>
      <c r="AA54" s="41">
        <v>0</v>
      </c>
      <c r="AB54" s="41">
        <v>0</v>
      </c>
      <c r="AC54" s="41">
        <v>0</v>
      </c>
      <c r="AD54" s="112">
        <v>0</v>
      </c>
      <c r="AE54" s="40"/>
      <c r="AF54" s="139">
        <f t="shared" si="9"/>
        <v>-3464</v>
      </c>
      <c r="AG54" s="41">
        <v>0</v>
      </c>
      <c r="AH54" s="112">
        <v>-3376</v>
      </c>
      <c r="AI54" s="112">
        <v>0</v>
      </c>
      <c r="AJ54" s="112">
        <v>-88</v>
      </c>
      <c r="AK54" s="40"/>
    </row>
    <row r="55" spans="1:37">
      <c r="A55" s="40" t="s">
        <v>83</v>
      </c>
      <c r="B55" s="40"/>
      <c r="C55" s="139">
        <f t="shared" si="10"/>
        <v>0</v>
      </c>
      <c r="D55" s="41">
        <v>0</v>
      </c>
      <c r="E55" s="41">
        <v>0</v>
      </c>
      <c r="F55" s="41">
        <v>0</v>
      </c>
      <c r="G55" s="41"/>
      <c r="H55" s="139">
        <f t="shared" si="11"/>
        <v>0</v>
      </c>
      <c r="I55" s="41">
        <v>0</v>
      </c>
      <c r="J55" s="41">
        <v>0</v>
      </c>
      <c r="K55" s="41">
        <v>0</v>
      </c>
      <c r="L55" s="41">
        <v>0</v>
      </c>
      <c r="M55" s="41"/>
      <c r="N55" s="139">
        <f t="shared" si="7"/>
        <v>0</v>
      </c>
      <c r="O55" s="41">
        <v>0</v>
      </c>
      <c r="P55" s="41">
        <v>0</v>
      </c>
      <c r="Q55" s="41">
        <v>0</v>
      </c>
      <c r="R55" s="41">
        <v>0</v>
      </c>
      <c r="S55" s="36"/>
      <c r="T55" s="139">
        <f t="shared" si="12"/>
        <v>0</v>
      </c>
      <c r="U55" s="41">
        <v>0</v>
      </c>
      <c r="V55" s="41">
        <v>0</v>
      </c>
      <c r="W55" s="41">
        <v>0</v>
      </c>
      <c r="X55" s="41">
        <v>0</v>
      </c>
      <c r="Y55" s="40"/>
      <c r="Z55" s="139">
        <f t="shared" si="8"/>
        <v>0</v>
      </c>
      <c r="AA55" s="41">
        <v>0</v>
      </c>
      <c r="AB55" s="41">
        <v>0</v>
      </c>
      <c r="AC55" s="41">
        <v>0</v>
      </c>
      <c r="AD55" s="41">
        <v>0</v>
      </c>
      <c r="AE55" s="40"/>
      <c r="AF55" s="139">
        <f t="shared" si="9"/>
        <v>-2027</v>
      </c>
      <c r="AG55" s="41">
        <v>0</v>
      </c>
      <c r="AH55" s="41">
        <v>0</v>
      </c>
      <c r="AI55" s="41">
        <v>0</v>
      </c>
      <c r="AJ55" s="41">
        <v>-2027</v>
      </c>
      <c r="AK55" s="40"/>
    </row>
    <row r="56" spans="1:37">
      <c r="A56" s="40" t="s">
        <v>84</v>
      </c>
      <c r="B56" s="40"/>
      <c r="C56" s="139">
        <f t="shared" si="10"/>
        <v>-2018</v>
      </c>
      <c r="D56" s="22">
        <v>-648</v>
      </c>
      <c r="E56" s="22">
        <v>867</v>
      </c>
      <c r="F56" s="22">
        <v>-2237</v>
      </c>
      <c r="G56" s="22"/>
      <c r="H56" s="139">
        <f>SUM(I56:L56)</f>
        <v>-14127</v>
      </c>
      <c r="I56" s="22">
        <v>-2783</v>
      </c>
      <c r="J56" s="22">
        <v>-5803</v>
      </c>
      <c r="K56" s="22">
        <v>-3505</v>
      </c>
      <c r="L56" s="22">
        <v>-2036</v>
      </c>
      <c r="M56" s="22"/>
      <c r="N56" s="139">
        <f t="shared" si="7"/>
        <v>-16966</v>
      </c>
      <c r="O56" s="22">
        <v>-8762</v>
      </c>
      <c r="P56" s="22">
        <v>-1831</v>
      </c>
      <c r="Q56" s="22">
        <v>-5369</v>
      </c>
      <c r="R56" s="22">
        <v>-1004</v>
      </c>
      <c r="S56" s="36"/>
      <c r="T56" s="139">
        <f t="shared" si="12"/>
        <v>-18034</v>
      </c>
      <c r="U56" s="22">
        <v>-6855</v>
      </c>
      <c r="V56" s="22">
        <v>-3118</v>
      </c>
      <c r="W56" s="22">
        <v>-3855</v>
      </c>
      <c r="X56" s="22">
        <v>-4206</v>
      </c>
      <c r="Y56" s="40"/>
      <c r="Z56" s="139">
        <f t="shared" si="8"/>
        <v>-5937</v>
      </c>
      <c r="AA56" s="22">
        <v>-2924</v>
      </c>
      <c r="AB56" s="22">
        <v>-2450</v>
      </c>
      <c r="AC56" s="22">
        <v>-440</v>
      </c>
      <c r="AD56" s="22">
        <v>-123</v>
      </c>
      <c r="AE56" s="40"/>
      <c r="AF56" s="139">
        <f t="shared" si="9"/>
        <v>-9393</v>
      </c>
      <c r="AG56" s="22">
        <v>-3269</v>
      </c>
      <c r="AH56" s="22">
        <v>-2444</v>
      </c>
      <c r="AI56" s="22">
        <v>-2754</v>
      </c>
      <c r="AJ56" s="22">
        <v>-926</v>
      </c>
      <c r="AK56" s="40"/>
    </row>
    <row r="57" spans="1:37">
      <c r="A57" s="38" t="s">
        <v>121</v>
      </c>
      <c r="B57" s="38"/>
      <c r="C57" s="140">
        <f>SUM(C37:C56)</f>
        <v>-38212</v>
      </c>
      <c r="D57" s="101">
        <f>SUM(D37:D56)</f>
        <v>-13959</v>
      </c>
      <c r="E57" s="101">
        <f>SUM(E37:E56)</f>
        <v>-6711</v>
      </c>
      <c r="F57" s="101">
        <f>SUM(F37:F56)</f>
        <v>-17542</v>
      </c>
      <c r="G57" s="101"/>
      <c r="H57" s="140">
        <f>SUM(H37:H56)</f>
        <v>-1469417</v>
      </c>
      <c r="I57" s="101">
        <f>SUM(I37:I56)</f>
        <v>-20487</v>
      </c>
      <c r="J57" s="101">
        <f>SUM(J37:J56)</f>
        <v>-184389</v>
      </c>
      <c r="K57" s="101">
        <f>SUM(K37:K56)</f>
        <v>-1243891</v>
      </c>
      <c r="L57" s="101">
        <f>SUM(L37:L56)</f>
        <v>-20650</v>
      </c>
      <c r="M57" s="101"/>
      <c r="N57" s="140">
        <f>SUM(N37:N56)</f>
        <v>-464526</v>
      </c>
      <c r="O57" s="101">
        <f>SUM(O37:O56)</f>
        <v>-22167</v>
      </c>
      <c r="P57" s="101">
        <f>SUM(P37:P56)</f>
        <v>-88958</v>
      </c>
      <c r="Q57" s="101">
        <f>SUM(Q37:Q56)</f>
        <v>-325623</v>
      </c>
      <c r="R57" s="101">
        <f>SUM(R37:R56)</f>
        <v>-27778</v>
      </c>
      <c r="S57" s="237"/>
      <c r="T57" s="140">
        <f>SUM(T37:T56)</f>
        <v>-444441</v>
      </c>
      <c r="U57" s="101">
        <f>SUM(U37:U56)</f>
        <v>-29204</v>
      </c>
      <c r="V57" s="101">
        <f>SUM(V37:V56)</f>
        <v>-50685</v>
      </c>
      <c r="W57" s="101">
        <f>SUM(W37:W56)</f>
        <v>-37853</v>
      </c>
      <c r="X57" s="101">
        <f>SUM(X37:X56)</f>
        <v>-326699</v>
      </c>
      <c r="Y57" s="38"/>
      <c r="Z57" s="140">
        <f>SUM(Z37:Z56)</f>
        <v>-2190964</v>
      </c>
      <c r="AA57" s="101">
        <f>SUM(AA37:AA56)</f>
        <v>-32445</v>
      </c>
      <c r="AB57" s="101">
        <f>SUM(AB37:AB56)</f>
        <v>-1642641</v>
      </c>
      <c r="AC57" s="101">
        <f>SUM(AC37:AC56)</f>
        <v>-14708</v>
      </c>
      <c r="AD57" s="101">
        <f>SUM(AD37:AD56)</f>
        <v>-501170</v>
      </c>
      <c r="AE57" s="38"/>
      <c r="AF57" s="140">
        <f>SUM(AF37:AF56)</f>
        <v>-361176</v>
      </c>
      <c r="AG57" s="101">
        <f>SUM(AG37:AG56)</f>
        <v>-279604</v>
      </c>
      <c r="AH57" s="101">
        <f>SUM(AH37:AH56)</f>
        <v>-21312</v>
      </c>
      <c r="AI57" s="101">
        <f>SUM(AI37:AI56)</f>
        <v>-34576</v>
      </c>
      <c r="AJ57" s="101">
        <f>SUM(AJ37:AJ56)</f>
        <v>-25684</v>
      </c>
      <c r="AK57" s="38"/>
    </row>
    <row r="58" spans="1:37">
      <c r="A58" s="38"/>
      <c r="B58" s="38"/>
      <c r="C58" s="139"/>
      <c r="D58" s="41"/>
      <c r="E58" s="41"/>
      <c r="F58" s="41"/>
      <c r="G58" s="41"/>
      <c r="H58" s="139"/>
      <c r="I58" s="41"/>
      <c r="J58" s="41"/>
      <c r="K58" s="41"/>
      <c r="L58" s="41"/>
      <c r="M58" s="41"/>
      <c r="N58" s="139"/>
      <c r="O58" s="41"/>
      <c r="P58" s="41"/>
      <c r="Q58" s="41"/>
      <c r="R58" s="41"/>
      <c r="S58" s="36"/>
      <c r="T58" s="139"/>
      <c r="U58" s="41"/>
      <c r="V58" s="41"/>
      <c r="W58" s="41"/>
      <c r="X58" s="41"/>
      <c r="Y58" s="38"/>
      <c r="Z58" s="139"/>
      <c r="AA58" s="41"/>
      <c r="AB58" s="41"/>
      <c r="AC58" s="41"/>
      <c r="AD58" s="41"/>
      <c r="AE58" s="38"/>
      <c r="AF58" s="139"/>
      <c r="AG58" s="41"/>
      <c r="AH58" s="41"/>
      <c r="AI58" s="41"/>
      <c r="AJ58" s="41"/>
      <c r="AK58" s="38"/>
    </row>
    <row r="59" spans="1:37">
      <c r="A59" s="38" t="s">
        <v>55</v>
      </c>
      <c r="B59" s="40"/>
      <c r="C59" s="139"/>
      <c r="D59" s="41"/>
      <c r="E59" s="41"/>
      <c r="F59" s="41"/>
      <c r="G59" s="41"/>
      <c r="H59" s="139"/>
      <c r="I59" s="41"/>
      <c r="J59" s="41"/>
      <c r="K59" s="41"/>
      <c r="L59" s="41"/>
      <c r="M59" s="41"/>
      <c r="N59" s="139"/>
      <c r="O59" s="41"/>
      <c r="P59" s="41"/>
      <c r="Q59" s="41"/>
      <c r="R59" s="41"/>
      <c r="S59" s="36"/>
      <c r="T59" s="139"/>
      <c r="U59" s="41"/>
      <c r="V59" s="41"/>
      <c r="W59" s="41"/>
      <c r="X59" s="41"/>
      <c r="Y59" s="40"/>
      <c r="Z59" s="139"/>
      <c r="AA59" s="41"/>
      <c r="AB59" s="41"/>
      <c r="AC59" s="41"/>
      <c r="AD59" s="41"/>
      <c r="AE59" s="40"/>
      <c r="AF59" s="139"/>
      <c r="AG59" s="41"/>
      <c r="AH59" s="41"/>
      <c r="AI59" s="41"/>
      <c r="AJ59" s="41"/>
      <c r="AK59" s="40"/>
    </row>
    <row r="60" spans="1:37">
      <c r="A60" s="40" t="s">
        <v>116</v>
      </c>
      <c r="B60" s="40"/>
      <c r="C60" s="139">
        <f>SUM(D60:F60)</f>
        <v>0</v>
      </c>
      <c r="D60" s="41">
        <v>0</v>
      </c>
      <c r="E60" s="41">
        <v>0</v>
      </c>
      <c r="F60" s="41">
        <v>0</v>
      </c>
      <c r="G60" s="41"/>
      <c r="H60" s="139">
        <f>SUM(I60:L60)</f>
        <v>0</v>
      </c>
      <c r="I60" s="41">
        <v>0</v>
      </c>
      <c r="J60" s="41">
        <v>0</v>
      </c>
      <c r="K60" s="41">
        <v>0</v>
      </c>
      <c r="L60" s="41">
        <v>0</v>
      </c>
      <c r="M60" s="41"/>
      <c r="N60" s="139">
        <f t="shared" ref="N60:N73" si="13">SUM(O60:R60)</f>
        <v>0</v>
      </c>
      <c r="O60" s="41">
        <v>0</v>
      </c>
      <c r="P60" s="41">
        <v>0</v>
      </c>
      <c r="Q60" s="41">
        <v>0</v>
      </c>
      <c r="R60" s="41">
        <v>0</v>
      </c>
      <c r="S60" s="36"/>
      <c r="T60" s="139">
        <f>SUM(U60:X60)</f>
        <v>0</v>
      </c>
      <c r="U60" s="41">
        <v>0</v>
      </c>
      <c r="V60" s="41">
        <v>0</v>
      </c>
      <c r="W60" s="41">
        <v>0</v>
      </c>
      <c r="X60" s="41">
        <v>0</v>
      </c>
      <c r="Y60" s="40"/>
      <c r="Z60" s="139">
        <f t="shared" ref="Z60:Z71" si="14">SUM(AA60:AD60)</f>
        <v>1534</v>
      </c>
      <c r="AA60" s="41">
        <v>-52</v>
      </c>
      <c r="AB60" s="41">
        <v>1044</v>
      </c>
      <c r="AC60" s="41">
        <v>537</v>
      </c>
      <c r="AD60" s="41">
        <v>5</v>
      </c>
      <c r="AE60" s="40"/>
      <c r="AF60" s="139">
        <f t="shared" ref="AF60:AF71" si="15">SUM(AG60:AJ60)</f>
        <v>230</v>
      </c>
      <c r="AG60" s="41">
        <v>-27</v>
      </c>
      <c r="AH60" s="41">
        <v>217</v>
      </c>
      <c r="AI60" s="41">
        <v>256</v>
      </c>
      <c r="AJ60" s="41">
        <v>-216</v>
      </c>
      <c r="AK60" s="40"/>
    </row>
    <row r="61" spans="1:37" s="207" customFormat="1">
      <c r="A61" s="44" t="s">
        <v>152</v>
      </c>
      <c r="B61" s="158"/>
      <c r="C61" s="139">
        <f t="shared" ref="C61:C71" si="16">SUM(D61:F61)</f>
        <v>45780</v>
      </c>
      <c r="D61" s="41">
        <v>16603</v>
      </c>
      <c r="E61" s="41">
        <v>13338</v>
      </c>
      <c r="F61" s="205">
        <v>15839</v>
      </c>
      <c r="G61" s="205"/>
      <c r="H61" s="139">
        <f t="shared" ref="H61:H70" si="17">SUM(I61:L61)</f>
        <v>66600</v>
      </c>
      <c r="I61" s="205">
        <v>13493</v>
      </c>
      <c r="J61" s="205">
        <v>29990</v>
      </c>
      <c r="K61" s="205">
        <v>12000</v>
      </c>
      <c r="L61" s="205">
        <v>11117</v>
      </c>
      <c r="M61" s="205"/>
      <c r="N61" s="139">
        <f t="shared" si="13"/>
        <v>57889</v>
      </c>
      <c r="O61" s="205">
        <v>15792</v>
      </c>
      <c r="P61" s="205">
        <v>17811</v>
      </c>
      <c r="Q61" s="205">
        <v>6159</v>
      </c>
      <c r="R61" s="205">
        <v>18127</v>
      </c>
      <c r="S61" s="238"/>
      <c r="T61" s="139">
        <f t="shared" ref="T61:T71" si="18">SUM(U61:X61)</f>
        <v>75935</v>
      </c>
      <c r="U61" s="205">
        <v>9871</v>
      </c>
      <c r="V61" s="205">
        <v>36442</v>
      </c>
      <c r="W61" s="205">
        <v>7797</v>
      </c>
      <c r="X61" s="205">
        <v>21825</v>
      </c>
      <c r="Y61" s="158"/>
      <c r="Z61" s="206">
        <f t="shared" si="14"/>
        <v>35593</v>
      </c>
      <c r="AA61" s="205">
        <v>8925</v>
      </c>
      <c r="AB61" s="205">
        <v>15967</v>
      </c>
      <c r="AC61" s="205">
        <v>5391</v>
      </c>
      <c r="AD61" s="205">
        <v>5310</v>
      </c>
      <c r="AE61" s="158"/>
      <c r="AF61" s="206">
        <f t="shared" si="15"/>
        <v>20097</v>
      </c>
      <c r="AG61" s="205">
        <v>8269</v>
      </c>
      <c r="AH61" s="205">
        <v>3840</v>
      </c>
      <c r="AI61" s="205">
        <v>2736</v>
      </c>
      <c r="AJ61" s="205">
        <v>5252</v>
      </c>
      <c r="AK61" s="158"/>
    </row>
    <row r="62" spans="1:37" s="35" customFormat="1">
      <c r="A62" s="40" t="s">
        <v>220</v>
      </c>
      <c r="B62" s="40"/>
      <c r="C62" s="139">
        <f t="shared" si="16"/>
        <v>0</v>
      </c>
      <c r="D62" s="41">
        <v>0</v>
      </c>
      <c r="E62" s="41">
        <v>0</v>
      </c>
      <c r="F62" s="41">
        <v>0</v>
      </c>
      <c r="G62" s="41"/>
      <c r="H62" s="139">
        <f t="shared" si="17"/>
        <v>3150000</v>
      </c>
      <c r="I62" s="41">
        <v>0</v>
      </c>
      <c r="J62" s="41">
        <v>2400000</v>
      </c>
      <c r="K62" s="41">
        <v>750000</v>
      </c>
      <c r="L62" s="41">
        <v>0</v>
      </c>
      <c r="M62" s="41"/>
      <c r="N62" s="139">
        <f>SUM(O62:R62)</f>
        <v>0</v>
      </c>
      <c r="O62" s="41">
        <v>0</v>
      </c>
      <c r="P62" s="41">
        <v>0</v>
      </c>
      <c r="Q62" s="41">
        <v>0</v>
      </c>
      <c r="R62" s="41">
        <v>0</v>
      </c>
      <c r="S62" s="36"/>
      <c r="T62" s="139">
        <f>SUM(U62:X62)</f>
        <v>1200000</v>
      </c>
      <c r="U62" s="41">
        <v>1000000</v>
      </c>
      <c r="V62" s="41">
        <v>0</v>
      </c>
      <c r="W62" s="41">
        <v>0</v>
      </c>
      <c r="X62" s="41">
        <v>200000</v>
      </c>
      <c r="Y62" s="40"/>
      <c r="Z62" s="139">
        <f>SUM(AA62:AD62)</f>
        <v>481875</v>
      </c>
      <c r="AA62" s="41">
        <v>0</v>
      </c>
      <c r="AB62" s="41">
        <v>225000</v>
      </c>
      <c r="AC62" s="41">
        <v>256875</v>
      </c>
      <c r="AD62" s="41">
        <v>0</v>
      </c>
      <c r="AE62" s="40"/>
      <c r="AF62" s="139">
        <f>SUM(AG62:AJ62)</f>
        <v>600000</v>
      </c>
      <c r="AG62" s="41">
        <v>600000</v>
      </c>
      <c r="AH62" s="41">
        <v>0</v>
      </c>
      <c r="AI62" s="41">
        <v>0</v>
      </c>
      <c r="AJ62" s="41">
        <v>0</v>
      </c>
      <c r="AK62" s="40"/>
    </row>
    <row r="63" spans="1:37">
      <c r="A63" s="44" t="s">
        <v>153</v>
      </c>
      <c r="B63" s="40"/>
      <c r="C63" s="139">
        <f t="shared" si="16"/>
        <v>0</v>
      </c>
      <c r="D63" s="41">
        <v>0</v>
      </c>
      <c r="E63" s="41">
        <v>0</v>
      </c>
      <c r="F63" s="41">
        <v>0</v>
      </c>
      <c r="G63" s="41"/>
      <c r="H63" s="139">
        <f t="shared" si="17"/>
        <v>0</v>
      </c>
      <c r="I63" s="41">
        <v>0</v>
      </c>
      <c r="J63" s="41">
        <v>0</v>
      </c>
      <c r="K63" s="41">
        <v>0</v>
      </c>
      <c r="L63" s="41">
        <v>0</v>
      </c>
      <c r="M63" s="41"/>
      <c r="N63" s="139">
        <f t="shared" si="13"/>
        <v>0</v>
      </c>
      <c r="O63" s="41">
        <v>0</v>
      </c>
      <c r="P63" s="41">
        <v>0</v>
      </c>
      <c r="Q63" s="41">
        <v>0</v>
      </c>
      <c r="R63" s="41">
        <v>0</v>
      </c>
      <c r="S63" s="36"/>
      <c r="T63" s="139">
        <f t="shared" si="18"/>
        <v>0</v>
      </c>
      <c r="U63" s="41">
        <v>0</v>
      </c>
      <c r="V63" s="41">
        <v>0</v>
      </c>
      <c r="W63" s="41">
        <v>0</v>
      </c>
      <c r="X63" s="41">
        <v>0</v>
      </c>
      <c r="Y63" s="40"/>
      <c r="Z63" s="139">
        <f t="shared" si="14"/>
        <v>604223</v>
      </c>
      <c r="AA63" s="41">
        <v>0</v>
      </c>
      <c r="AB63" s="41">
        <v>0</v>
      </c>
      <c r="AC63" s="41">
        <v>604223</v>
      </c>
      <c r="AD63" s="41">
        <v>0</v>
      </c>
      <c r="AE63" s="40"/>
      <c r="AF63" s="139">
        <v>0</v>
      </c>
      <c r="AG63" s="41">
        <v>0</v>
      </c>
      <c r="AH63" s="112">
        <v>0</v>
      </c>
      <c r="AI63" s="112">
        <v>0</v>
      </c>
      <c r="AJ63" s="112">
        <v>0</v>
      </c>
      <c r="AK63" s="40"/>
    </row>
    <row r="64" spans="1:37" s="35" customFormat="1">
      <c r="A64" s="40" t="s">
        <v>208</v>
      </c>
      <c r="B64" s="40"/>
      <c r="C64" s="139">
        <f t="shared" si="16"/>
        <v>-607500</v>
      </c>
      <c r="D64" s="41">
        <v>-2500</v>
      </c>
      <c r="E64" s="41">
        <v>-602500</v>
      </c>
      <c r="F64" s="41">
        <v>-2500</v>
      </c>
      <c r="G64" s="41"/>
      <c r="H64" s="139">
        <f t="shared" si="17"/>
        <v>-1713631</v>
      </c>
      <c r="I64" s="41">
        <v>-2500</v>
      </c>
      <c r="J64" s="41">
        <v>-1706131</v>
      </c>
      <c r="K64" s="41">
        <v>-2500</v>
      </c>
      <c r="L64" s="41">
        <v>-2500</v>
      </c>
      <c r="M64" s="41"/>
      <c r="N64" s="139">
        <f>SUM(O64:R64)</f>
        <v>-10000</v>
      </c>
      <c r="O64" s="41">
        <v>-2500</v>
      </c>
      <c r="P64" s="41">
        <v>-2500</v>
      </c>
      <c r="Q64" s="41">
        <v>-2500</v>
      </c>
      <c r="R64" s="41">
        <v>-2500</v>
      </c>
      <c r="S64" s="36"/>
      <c r="T64" s="139">
        <f>SUM(U64:X64)</f>
        <v>-1149620</v>
      </c>
      <c r="U64" s="41">
        <v>-1043800</v>
      </c>
      <c r="V64" s="41">
        <v>-101940</v>
      </c>
      <c r="W64" s="41">
        <v>-1940</v>
      </c>
      <c r="X64" s="41">
        <v>-1940</v>
      </c>
      <c r="Y64" s="40"/>
      <c r="Z64" s="139">
        <f>SUM(AA64:AD64)</f>
        <v>-57880</v>
      </c>
      <c r="AA64" s="41">
        <v>-51940</v>
      </c>
      <c r="AB64" s="41">
        <v>-1940</v>
      </c>
      <c r="AC64" s="41">
        <v>-2000</v>
      </c>
      <c r="AD64" s="41">
        <v>-2000</v>
      </c>
      <c r="AE64" s="40"/>
      <c r="AF64" s="139">
        <f>SUM(AG64:AJ64)</f>
        <v>-8000</v>
      </c>
      <c r="AG64" s="41">
        <v>-2000</v>
      </c>
      <c r="AH64" s="41">
        <v>-2000</v>
      </c>
      <c r="AI64" s="41">
        <v>-2000</v>
      </c>
      <c r="AJ64" s="41">
        <v>-2000</v>
      </c>
      <c r="AK64" s="40"/>
    </row>
    <row r="65" spans="1:37">
      <c r="A65" s="40" t="s">
        <v>193</v>
      </c>
      <c r="B65" s="40"/>
      <c r="C65" s="139">
        <f t="shared" si="16"/>
        <v>0</v>
      </c>
      <c r="D65" s="41">
        <v>0</v>
      </c>
      <c r="E65" s="41">
        <v>0</v>
      </c>
      <c r="F65" s="41">
        <v>0</v>
      </c>
      <c r="G65" s="41"/>
      <c r="H65" s="139">
        <f t="shared" si="17"/>
        <v>-11248</v>
      </c>
      <c r="I65" s="41">
        <v>0</v>
      </c>
      <c r="J65" s="41">
        <v>-11248</v>
      </c>
      <c r="K65" s="41">
        <v>0</v>
      </c>
      <c r="L65" s="41">
        <v>0</v>
      </c>
      <c r="M65" s="41"/>
      <c r="N65" s="139">
        <f>SUM(O65:R65)</f>
        <v>0</v>
      </c>
      <c r="O65" s="41">
        <v>0</v>
      </c>
      <c r="P65" s="41">
        <v>0</v>
      </c>
      <c r="Q65" s="41">
        <v>0</v>
      </c>
      <c r="R65" s="41">
        <v>0</v>
      </c>
      <c r="S65" s="36"/>
      <c r="T65" s="139">
        <f>SUM(U65:X65)</f>
        <v>0</v>
      </c>
      <c r="U65" s="41">
        <v>0</v>
      </c>
      <c r="V65" s="41">
        <v>0</v>
      </c>
      <c r="W65" s="41">
        <v>0</v>
      </c>
      <c r="X65" s="41">
        <v>0</v>
      </c>
      <c r="Y65" s="40"/>
      <c r="Z65" s="139">
        <f>SUM(AA65:AD65)</f>
        <v>0</v>
      </c>
      <c r="AA65" s="41">
        <v>0</v>
      </c>
      <c r="AB65" s="41">
        <v>0</v>
      </c>
      <c r="AC65" s="41">
        <v>0</v>
      </c>
      <c r="AD65" s="41">
        <v>0</v>
      </c>
      <c r="AE65" s="40"/>
      <c r="AF65" s="139">
        <f>SUM(AG65:AJ65)</f>
        <v>0</v>
      </c>
      <c r="AG65" s="41">
        <v>0</v>
      </c>
      <c r="AH65" s="41">
        <v>0</v>
      </c>
      <c r="AI65" s="41">
        <v>0</v>
      </c>
      <c r="AJ65" s="41">
        <v>0</v>
      </c>
      <c r="AK65" s="40"/>
    </row>
    <row r="66" spans="1:37">
      <c r="A66" s="40" t="s">
        <v>56</v>
      </c>
      <c r="B66" s="40"/>
      <c r="C66" s="139">
        <f t="shared" si="16"/>
        <v>0</v>
      </c>
      <c r="D66" s="41">
        <v>0</v>
      </c>
      <c r="E66" s="41">
        <v>0</v>
      </c>
      <c r="F66" s="41">
        <v>0</v>
      </c>
      <c r="G66" s="41"/>
      <c r="H66" s="139">
        <f t="shared" si="17"/>
        <v>-21806</v>
      </c>
      <c r="I66" s="41">
        <v>-3636</v>
      </c>
      <c r="J66" s="41">
        <v>-17191</v>
      </c>
      <c r="K66" s="41">
        <v>-979</v>
      </c>
      <c r="L66" s="41">
        <v>0</v>
      </c>
      <c r="M66" s="41"/>
      <c r="N66" s="139">
        <f t="shared" si="13"/>
        <v>-322</v>
      </c>
      <c r="O66" s="41">
        <v>0</v>
      </c>
      <c r="P66" s="41">
        <v>0</v>
      </c>
      <c r="Q66" s="41">
        <v>0</v>
      </c>
      <c r="R66" s="41">
        <v>-322</v>
      </c>
      <c r="S66" s="36"/>
      <c r="T66" s="139">
        <f t="shared" si="18"/>
        <v>-4375</v>
      </c>
      <c r="U66" s="41">
        <v>-4375</v>
      </c>
      <c r="V66" s="41">
        <v>0</v>
      </c>
      <c r="W66" s="41">
        <v>0</v>
      </c>
      <c r="X66" s="41">
        <v>0</v>
      </c>
      <c r="Y66" s="40"/>
      <c r="Z66" s="139">
        <f t="shared" si="14"/>
        <v>-7240</v>
      </c>
      <c r="AA66" s="41">
        <v>-1040</v>
      </c>
      <c r="AB66" s="41">
        <v>-2045</v>
      </c>
      <c r="AC66" s="41">
        <v>-2825</v>
      </c>
      <c r="AD66" s="41">
        <v>-1330</v>
      </c>
      <c r="AE66" s="40"/>
      <c r="AF66" s="139">
        <f>SUM(AG66:AJ66)</f>
        <v>-6765</v>
      </c>
      <c r="AG66" s="41">
        <v>-6765</v>
      </c>
      <c r="AH66" s="41">
        <v>0</v>
      </c>
      <c r="AI66" s="41">
        <v>0</v>
      </c>
      <c r="AJ66" s="41" t="s">
        <v>102</v>
      </c>
      <c r="AK66" s="40"/>
    </row>
    <row r="67" spans="1:37">
      <c r="A67" s="40" t="s">
        <v>92</v>
      </c>
      <c r="B67" s="40"/>
      <c r="C67" s="139">
        <f t="shared" si="16"/>
        <v>0</v>
      </c>
      <c r="D67" s="41">
        <v>0</v>
      </c>
      <c r="E67" s="41">
        <v>0</v>
      </c>
      <c r="F67" s="41">
        <v>0</v>
      </c>
      <c r="G67" s="41"/>
      <c r="H67" s="139">
        <f t="shared" si="17"/>
        <v>0</v>
      </c>
      <c r="I67" s="41">
        <v>0</v>
      </c>
      <c r="J67" s="41">
        <v>0</v>
      </c>
      <c r="K67" s="41">
        <v>0</v>
      </c>
      <c r="L67" s="41">
        <v>0</v>
      </c>
      <c r="M67" s="41"/>
      <c r="N67" s="139">
        <f t="shared" si="13"/>
        <v>0</v>
      </c>
      <c r="O67" s="41">
        <v>0</v>
      </c>
      <c r="P67" s="41">
        <v>0</v>
      </c>
      <c r="Q67" s="41">
        <v>0</v>
      </c>
      <c r="R67" s="41">
        <v>0</v>
      </c>
      <c r="S67" s="36"/>
      <c r="T67" s="139">
        <f t="shared" si="18"/>
        <v>0</v>
      </c>
      <c r="U67" s="41">
        <v>0</v>
      </c>
      <c r="V67" s="41">
        <v>0</v>
      </c>
      <c r="W67" s="41">
        <v>0</v>
      </c>
      <c r="X67" s="41">
        <v>0</v>
      </c>
      <c r="Y67" s="40"/>
      <c r="Z67" s="139">
        <f t="shared" si="14"/>
        <v>-19574</v>
      </c>
      <c r="AA67" s="41">
        <v>-102</v>
      </c>
      <c r="AB67" s="41">
        <v>-1345</v>
      </c>
      <c r="AC67" s="41">
        <v>-18127</v>
      </c>
      <c r="AD67" s="41">
        <v>0</v>
      </c>
      <c r="AE67" s="40"/>
      <c r="AF67" s="139">
        <f t="shared" si="15"/>
        <v>0</v>
      </c>
      <c r="AG67" s="41">
        <v>0</v>
      </c>
      <c r="AH67" s="41">
        <v>0</v>
      </c>
      <c r="AI67" s="41">
        <v>0</v>
      </c>
      <c r="AJ67" s="41">
        <v>0</v>
      </c>
      <c r="AK67" s="40"/>
    </row>
    <row r="68" spans="1:37">
      <c r="A68" s="40" t="s">
        <v>103</v>
      </c>
      <c r="B68" s="40"/>
      <c r="C68" s="139">
        <f t="shared" si="16"/>
        <v>0</v>
      </c>
      <c r="D68" s="41">
        <v>0</v>
      </c>
      <c r="E68" s="41">
        <v>0</v>
      </c>
      <c r="F68" s="41">
        <v>0</v>
      </c>
      <c r="G68" s="41"/>
      <c r="H68" s="139">
        <f t="shared" si="17"/>
        <v>0</v>
      </c>
      <c r="I68" s="41">
        <v>0</v>
      </c>
      <c r="J68" s="41">
        <v>0</v>
      </c>
      <c r="K68" s="41">
        <v>0</v>
      </c>
      <c r="L68" s="41">
        <v>0</v>
      </c>
      <c r="M68" s="41"/>
      <c r="N68" s="139">
        <f t="shared" si="13"/>
        <v>0</v>
      </c>
      <c r="O68" s="41">
        <v>0</v>
      </c>
      <c r="P68" s="41">
        <v>0</v>
      </c>
      <c r="Q68" s="41">
        <v>0</v>
      </c>
      <c r="R68" s="41">
        <v>0</v>
      </c>
      <c r="S68" s="36"/>
      <c r="T68" s="139">
        <f t="shared" si="18"/>
        <v>0</v>
      </c>
      <c r="U68" s="41">
        <v>0</v>
      </c>
      <c r="V68" s="41">
        <v>0</v>
      </c>
      <c r="W68" s="41">
        <v>0</v>
      </c>
      <c r="X68" s="41">
        <v>0</v>
      </c>
      <c r="Y68" s="40"/>
      <c r="Z68" s="139">
        <f t="shared" si="14"/>
        <v>0</v>
      </c>
      <c r="AA68" s="41">
        <v>0</v>
      </c>
      <c r="AB68" s="41">
        <v>0</v>
      </c>
      <c r="AC68" s="41">
        <v>0</v>
      </c>
      <c r="AD68" s="41">
        <v>0</v>
      </c>
      <c r="AE68" s="40"/>
      <c r="AF68" s="139">
        <f>SUM(AG68:AJ68)</f>
        <v>-65509</v>
      </c>
      <c r="AG68" s="41">
        <v>0</v>
      </c>
      <c r="AH68" s="41">
        <v>0</v>
      </c>
      <c r="AI68" s="41">
        <v>-15483</v>
      </c>
      <c r="AJ68" s="41">
        <v>-50026</v>
      </c>
      <c r="AK68" s="40"/>
    </row>
    <row r="69" spans="1:37">
      <c r="A69" s="40" t="s">
        <v>212</v>
      </c>
      <c r="B69" s="40"/>
      <c r="C69" s="139">
        <f t="shared" si="16"/>
        <v>-64847</v>
      </c>
      <c r="D69" s="41">
        <v>-22977</v>
      </c>
      <c r="E69" s="41">
        <v>0</v>
      </c>
      <c r="F69" s="41">
        <v>-41870</v>
      </c>
      <c r="G69" s="41"/>
      <c r="H69" s="139">
        <f t="shared" si="17"/>
        <v>-12424</v>
      </c>
      <c r="I69" s="41">
        <v>0</v>
      </c>
      <c r="J69" s="41">
        <v>0</v>
      </c>
      <c r="K69" s="41">
        <v>0</v>
      </c>
      <c r="L69" s="41">
        <v>-12424</v>
      </c>
      <c r="M69" s="41"/>
      <c r="N69" s="139">
        <f t="shared" si="13"/>
        <v>-26499</v>
      </c>
      <c r="O69" s="41">
        <v>0</v>
      </c>
      <c r="P69" s="41">
        <v>-1965</v>
      </c>
      <c r="Q69" s="41">
        <v>-12815</v>
      </c>
      <c r="R69" s="41">
        <v>-11719</v>
      </c>
      <c r="S69" s="36"/>
      <c r="T69" s="139">
        <f t="shared" si="18"/>
        <v>0</v>
      </c>
      <c r="U69" s="41">
        <v>0</v>
      </c>
      <c r="V69" s="41">
        <v>0</v>
      </c>
      <c r="W69" s="41">
        <v>0</v>
      </c>
      <c r="X69" s="41">
        <v>0</v>
      </c>
      <c r="Y69" s="40"/>
      <c r="Z69" s="139">
        <f t="shared" si="14"/>
        <v>-8198</v>
      </c>
      <c r="AA69" s="41">
        <v>-3953</v>
      </c>
      <c r="AB69" s="41">
        <v>-4245</v>
      </c>
      <c r="AC69" s="41">
        <v>0</v>
      </c>
      <c r="AD69" s="41">
        <v>0</v>
      </c>
      <c r="AE69" s="40"/>
      <c r="AF69" s="139">
        <f t="shared" si="15"/>
        <v>-10627</v>
      </c>
      <c r="AG69" s="41">
        <v>0</v>
      </c>
      <c r="AH69" s="41">
        <v>0</v>
      </c>
      <c r="AI69" s="41">
        <v>-10627</v>
      </c>
      <c r="AJ69" s="41">
        <v>0</v>
      </c>
      <c r="AK69" s="40"/>
    </row>
    <row r="70" spans="1:37">
      <c r="A70" s="40" t="s">
        <v>141</v>
      </c>
      <c r="B70" s="40"/>
      <c r="C70" s="139">
        <f t="shared" si="16"/>
        <v>0</v>
      </c>
      <c r="D70" s="41">
        <v>0</v>
      </c>
      <c r="E70" s="41">
        <v>0</v>
      </c>
      <c r="F70" s="41">
        <v>0</v>
      </c>
      <c r="G70" s="41"/>
      <c r="H70" s="139">
        <f t="shared" si="17"/>
        <v>0</v>
      </c>
      <c r="I70" s="41">
        <v>0</v>
      </c>
      <c r="J70" s="41">
        <v>0</v>
      </c>
      <c r="K70" s="41">
        <v>0</v>
      </c>
      <c r="L70" s="41">
        <v>0</v>
      </c>
      <c r="M70" s="41"/>
      <c r="N70" s="139">
        <f t="shared" si="13"/>
        <v>-583</v>
      </c>
      <c r="O70" s="41">
        <v>0</v>
      </c>
      <c r="P70" s="41">
        <v>0</v>
      </c>
      <c r="Q70" s="41">
        <v>0</v>
      </c>
      <c r="R70" s="41">
        <v>-583</v>
      </c>
      <c r="S70" s="36"/>
      <c r="T70" s="139">
        <f t="shared" si="18"/>
        <v>0</v>
      </c>
      <c r="U70" s="41">
        <v>0</v>
      </c>
      <c r="V70" s="41">
        <v>0</v>
      </c>
      <c r="W70" s="41">
        <v>0</v>
      </c>
      <c r="X70" s="41">
        <v>0</v>
      </c>
      <c r="Y70" s="40"/>
      <c r="Z70" s="139">
        <f t="shared" si="14"/>
        <v>-208</v>
      </c>
      <c r="AA70" s="41">
        <v>-208</v>
      </c>
      <c r="AB70" s="41">
        <v>0</v>
      </c>
      <c r="AC70" s="41">
        <v>0</v>
      </c>
      <c r="AD70" s="41">
        <v>0</v>
      </c>
      <c r="AE70" s="40"/>
      <c r="AF70" s="139">
        <f t="shared" si="15"/>
        <v>0</v>
      </c>
      <c r="AG70" s="41">
        <v>0</v>
      </c>
      <c r="AH70" s="41">
        <v>0</v>
      </c>
      <c r="AI70" s="41">
        <v>0</v>
      </c>
      <c r="AJ70" s="41">
        <v>0</v>
      </c>
      <c r="AK70" s="40"/>
    </row>
    <row r="71" spans="1:37">
      <c r="A71" s="40" t="s">
        <v>85</v>
      </c>
      <c r="B71" s="40"/>
      <c r="C71" s="139">
        <f t="shared" si="16"/>
        <v>-156288</v>
      </c>
      <c r="D71" s="41">
        <v>-54519</v>
      </c>
      <c r="E71" s="41">
        <v>-54500</v>
      </c>
      <c r="F71" s="41">
        <v>-47269</v>
      </c>
      <c r="G71" s="41"/>
      <c r="H71" s="139">
        <f>SUM(I71:L71)</f>
        <v>-188712</v>
      </c>
      <c r="I71" s="41">
        <v>-47335</v>
      </c>
      <c r="J71" s="41">
        <v>-47279</v>
      </c>
      <c r="K71" s="41">
        <v>-47092</v>
      </c>
      <c r="L71" s="41">
        <v>-47006</v>
      </c>
      <c r="M71" s="41"/>
      <c r="N71" s="139">
        <f t="shared" si="13"/>
        <v>-168859</v>
      </c>
      <c r="O71" s="41">
        <v>-46958</v>
      </c>
      <c r="P71" s="41">
        <v>-40735</v>
      </c>
      <c r="Q71" s="41">
        <v>-40700</v>
      </c>
      <c r="R71" s="41">
        <v>-40466</v>
      </c>
      <c r="S71" s="36"/>
      <c r="T71" s="139">
        <f t="shared" si="18"/>
        <v>-145613</v>
      </c>
      <c r="U71" s="41">
        <v>-40617</v>
      </c>
      <c r="V71" s="41">
        <v>-35168</v>
      </c>
      <c r="W71" s="41">
        <v>-34811</v>
      </c>
      <c r="X71" s="41">
        <v>-35017</v>
      </c>
      <c r="Y71" s="40"/>
      <c r="Z71" s="139">
        <f t="shared" si="14"/>
        <v>-120581</v>
      </c>
      <c r="AA71" s="41">
        <v>-34628</v>
      </c>
      <c r="AB71" s="41">
        <v>-30303</v>
      </c>
      <c r="AC71" s="41">
        <v>-27859</v>
      </c>
      <c r="AD71" s="41">
        <v>-27791</v>
      </c>
      <c r="AE71" s="40"/>
      <c r="AF71" s="139">
        <f t="shared" si="15"/>
        <v>-99262</v>
      </c>
      <c r="AG71" s="41">
        <v>-27635</v>
      </c>
      <c r="AH71" s="41">
        <v>-24099</v>
      </c>
      <c r="AI71" s="41">
        <v>-24216</v>
      </c>
      <c r="AJ71" s="41">
        <v>-23312</v>
      </c>
      <c r="AK71" s="40"/>
    </row>
    <row r="72" spans="1:37">
      <c r="A72" s="38" t="s">
        <v>58</v>
      </c>
      <c r="B72" s="38"/>
      <c r="C72" s="140">
        <f>SUM(C60:C71)</f>
        <v>-782855</v>
      </c>
      <c r="D72" s="101">
        <f>SUM(D60:D71)</f>
        <v>-63393</v>
      </c>
      <c r="E72" s="101">
        <f>SUM(E60:E71)</f>
        <v>-643662</v>
      </c>
      <c r="F72" s="101">
        <f>SUM(F60:F71)</f>
        <v>-75800</v>
      </c>
      <c r="G72" s="101"/>
      <c r="H72" s="140">
        <f>SUM(H60:H71)</f>
        <v>1268779</v>
      </c>
      <c r="I72" s="101">
        <f>SUM(I60:I71)</f>
        <v>-39978</v>
      </c>
      <c r="J72" s="101">
        <f>SUM(J60:J71)</f>
        <v>648141</v>
      </c>
      <c r="K72" s="101">
        <f>SUM(K60:K71)</f>
        <v>711429</v>
      </c>
      <c r="L72" s="101">
        <f>SUM(L60:L71)</f>
        <v>-50813</v>
      </c>
      <c r="M72" s="101"/>
      <c r="N72" s="140">
        <f>SUM(N60:N71)</f>
        <v>-148374</v>
      </c>
      <c r="O72" s="101">
        <f>SUM(O60:O71)</f>
        <v>-33666</v>
      </c>
      <c r="P72" s="101">
        <f>SUM(P60:P71)</f>
        <v>-27389</v>
      </c>
      <c r="Q72" s="101">
        <f>SUM(Q60:Q71)</f>
        <v>-49856</v>
      </c>
      <c r="R72" s="101">
        <f>SUM(R60:R71)</f>
        <v>-37463</v>
      </c>
      <c r="S72" s="237"/>
      <c r="T72" s="140">
        <f>SUM(T60:T71)</f>
        <v>-23673</v>
      </c>
      <c r="U72" s="101">
        <f>SUM(U60:U71)</f>
        <v>-78921</v>
      </c>
      <c r="V72" s="101">
        <f>SUM(V60:V71)</f>
        <v>-100666</v>
      </c>
      <c r="W72" s="101">
        <f>SUM(W60:W71)</f>
        <v>-28954</v>
      </c>
      <c r="X72" s="101">
        <f>SUM(X60:X71)</f>
        <v>184868</v>
      </c>
      <c r="Y72" s="38"/>
      <c r="Z72" s="140">
        <f>SUM(Z60:Z71)</f>
        <v>909544</v>
      </c>
      <c r="AA72" s="101">
        <f>SUM(AA60:AA71)</f>
        <v>-82998</v>
      </c>
      <c r="AB72" s="101">
        <f>SUM(AB60:AB71)</f>
        <v>202133</v>
      </c>
      <c r="AC72" s="101">
        <f>SUM(AC60:AC71)</f>
        <v>816215</v>
      </c>
      <c r="AD72" s="101">
        <f>SUM(AD60:AD71)</f>
        <v>-25806</v>
      </c>
      <c r="AE72" s="38"/>
      <c r="AF72" s="140">
        <f>SUM(AF60:AF71)</f>
        <v>430164</v>
      </c>
      <c r="AG72" s="101">
        <f>SUM(AG60:AG71)</f>
        <v>571842</v>
      </c>
      <c r="AH72" s="101">
        <f>SUM(AH60:AH71)</f>
        <v>-22042</v>
      </c>
      <c r="AI72" s="101">
        <f>SUM(AI60:AI71)</f>
        <v>-49334</v>
      </c>
      <c r="AJ72" s="101">
        <f>SUM(AJ60:AJ71)</f>
        <v>-70302</v>
      </c>
      <c r="AK72" s="38"/>
    </row>
    <row r="73" spans="1:37">
      <c r="A73" s="40" t="s">
        <v>59</v>
      </c>
      <c r="B73" s="40"/>
      <c r="C73" s="139">
        <f>SUM(D73:F73)</f>
        <v>22553</v>
      </c>
      <c r="D73" s="41">
        <v>-11218</v>
      </c>
      <c r="E73" s="41">
        <v>22979</v>
      </c>
      <c r="F73" s="41">
        <v>10792</v>
      </c>
      <c r="G73" s="41"/>
      <c r="H73" s="139">
        <f>SUM(I73:L73)</f>
        <v>-178</v>
      </c>
      <c r="I73" s="41">
        <v>19882</v>
      </c>
      <c r="J73" s="41">
        <v>-15989</v>
      </c>
      <c r="K73" s="41">
        <v>3640</v>
      </c>
      <c r="L73" s="41">
        <v>-7711</v>
      </c>
      <c r="M73" s="41"/>
      <c r="N73" s="139">
        <f t="shared" si="13"/>
        <v>-3826</v>
      </c>
      <c r="O73" s="41">
        <v>83</v>
      </c>
      <c r="P73" s="41">
        <v>1992</v>
      </c>
      <c r="Q73" s="41">
        <v>-6329</v>
      </c>
      <c r="R73" s="41">
        <v>428</v>
      </c>
      <c r="S73" s="36"/>
      <c r="T73" s="139">
        <f>SUM(U73:X73)</f>
        <v>-2186</v>
      </c>
      <c r="U73" s="41">
        <v>-19889</v>
      </c>
      <c r="V73" s="41">
        <v>10157</v>
      </c>
      <c r="W73" s="41">
        <v>-216</v>
      </c>
      <c r="X73" s="41">
        <v>7762</v>
      </c>
      <c r="Y73" s="40"/>
      <c r="Z73" s="139">
        <f>SUM(AA73:AD73)</f>
        <v>1767</v>
      </c>
      <c r="AA73" s="41">
        <v>7320</v>
      </c>
      <c r="AB73" s="41">
        <v>10714</v>
      </c>
      <c r="AC73" s="41">
        <v>-20979</v>
      </c>
      <c r="AD73" s="41">
        <v>4712</v>
      </c>
      <c r="AE73" s="40"/>
      <c r="AF73" s="139">
        <f>SUM(AG73:AJ73)</f>
        <v>-10952</v>
      </c>
      <c r="AG73" s="41">
        <v>-5006</v>
      </c>
      <c r="AH73" s="41">
        <v>4852</v>
      </c>
      <c r="AI73" s="41">
        <v>-4848</v>
      </c>
      <c r="AJ73" s="41">
        <v>-5950</v>
      </c>
      <c r="AK73" s="40"/>
    </row>
    <row r="74" spans="1:37">
      <c r="A74" s="40" t="s">
        <v>206</v>
      </c>
      <c r="B74" s="40"/>
      <c r="C74" s="139">
        <f>SUM(D74:F74)</f>
        <v>-218583</v>
      </c>
      <c r="D74" s="41">
        <v>-24998</v>
      </c>
      <c r="E74" s="41">
        <v>-344939</v>
      </c>
      <c r="F74" s="41">
        <f>F34+F57+F72+F73</f>
        <v>151354</v>
      </c>
      <c r="G74" s="41"/>
      <c r="H74" s="139">
        <f>SUM(I74:L74)</f>
        <v>753720</v>
      </c>
      <c r="I74" s="41">
        <f>I34+I57+I72+I73</f>
        <v>239667</v>
      </c>
      <c r="J74" s="41">
        <f>J34+J57+J72+J73</f>
        <v>777364</v>
      </c>
      <c r="K74" s="41">
        <f>K34+K57+K72+K73</f>
        <v>-321584</v>
      </c>
      <c r="L74" s="41">
        <f>L34+L57+L72+L73</f>
        <v>58273</v>
      </c>
      <c r="M74" s="41"/>
      <c r="N74" s="139">
        <f>N34+N57+N72+N73</f>
        <v>259552</v>
      </c>
      <c r="O74" s="41">
        <f>O34+O57+O72+O73</f>
        <v>174027</v>
      </c>
      <c r="P74" s="41">
        <f>P34+P57+P72+P73</f>
        <v>171642</v>
      </c>
      <c r="Q74" s="41">
        <f>Q34+Q57+Q72+Q73</f>
        <v>-192705</v>
      </c>
      <c r="R74" s="41">
        <f>R34+R57+R72+R73</f>
        <v>106588</v>
      </c>
      <c r="S74" s="36"/>
      <c r="T74" s="139">
        <f>T34+T57+T72+T73</f>
        <v>237780.78570000001</v>
      </c>
      <c r="U74" s="41">
        <f>U34+U57+U72+U73</f>
        <v>76045.785700000008</v>
      </c>
      <c r="V74" s="41">
        <f>V34+V57+V72+V73</f>
        <v>129395</v>
      </c>
      <c r="W74" s="41">
        <f>W34+W57+W72+W73</f>
        <v>99163</v>
      </c>
      <c r="X74" s="41">
        <f>X34+X57+X72+X73</f>
        <v>-66823</v>
      </c>
      <c r="Y74" s="40"/>
      <c r="Z74" s="136">
        <f>Z34+Z57+Z72+Z73</f>
        <v>-839300</v>
      </c>
      <c r="AA74" s="41">
        <v>-5609</v>
      </c>
      <c r="AB74" s="41">
        <v>-1273812</v>
      </c>
      <c r="AC74" s="41">
        <v>887413</v>
      </c>
      <c r="AD74" s="41">
        <v>-447292</v>
      </c>
      <c r="AE74" s="40"/>
      <c r="AF74" s="136">
        <f>AF34+AF57+AF72+AF73</f>
        <v>581699</v>
      </c>
      <c r="AG74" s="41">
        <f>AG34+AG57+AG72+AG73</f>
        <v>404917</v>
      </c>
      <c r="AH74" s="41">
        <f>AH34+AH57+AH72+AH73</f>
        <v>151426</v>
      </c>
      <c r="AI74" s="41">
        <f>AI34+AI57+AI72+AI73</f>
        <v>35009</v>
      </c>
      <c r="AJ74" s="41">
        <f>AJ34+AJ57+AJ72+AJ73</f>
        <v>-9653</v>
      </c>
      <c r="AK74" s="40"/>
    </row>
    <row r="75" spans="1:37">
      <c r="A75" s="40" t="s">
        <v>227</v>
      </c>
      <c r="B75" s="40"/>
      <c r="C75" s="134">
        <f>H76</f>
        <v>1697263</v>
      </c>
      <c r="D75" s="22">
        <f>E76</f>
        <v>1503678</v>
      </c>
      <c r="E75" s="22">
        <f>F76</f>
        <v>1848617</v>
      </c>
      <c r="F75" s="22">
        <v>1697263</v>
      </c>
      <c r="G75" s="22"/>
      <c r="H75" s="134">
        <f>N76</f>
        <v>943543</v>
      </c>
      <c r="I75" s="22">
        <f>J76</f>
        <v>1457596</v>
      </c>
      <c r="J75" s="22">
        <f>K76</f>
        <v>680232</v>
      </c>
      <c r="K75" s="22">
        <f>L76</f>
        <v>1001816</v>
      </c>
      <c r="L75" s="22">
        <f>O76</f>
        <v>943543</v>
      </c>
      <c r="M75" s="22"/>
      <c r="N75" s="134">
        <v>683991</v>
      </c>
      <c r="O75" s="22">
        <f>P76</f>
        <v>769516</v>
      </c>
      <c r="P75" s="22">
        <f>Q76</f>
        <v>597874</v>
      </c>
      <c r="Q75" s="22">
        <f>R76</f>
        <v>790579</v>
      </c>
      <c r="R75" s="22">
        <v>683991</v>
      </c>
      <c r="S75" s="36"/>
      <c r="T75" s="139">
        <v>446210</v>
      </c>
      <c r="U75" s="22">
        <v>607945</v>
      </c>
      <c r="V75" s="22">
        <v>478550</v>
      </c>
      <c r="W75" s="22">
        <v>379387</v>
      </c>
      <c r="X75" s="22">
        <v>446210</v>
      </c>
      <c r="Y75" s="40"/>
      <c r="Z75" s="134">
        <v>1285510</v>
      </c>
      <c r="AA75" s="22">
        <v>451819</v>
      </c>
      <c r="AB75" s="22">
        <v>1725631</v>
      </c>
      <c r="AC75" s="22">
        <v>838218</v>
      </c>
      <c r="AD75" s="22">
        <v>1285510</v>
      </c>
      <c r="AE75" s="40"/>
      <c r="AF75" s="134">
        <v>703811</v>
      </c>
      <c r="AG75" s="22">
        <v>880593</v>
      </c>
      <c r="AH75" s="22">
        <v>729167</v>
      </c>
      <c r="AI75" s="22">
        <v>694158</v>
      </c>
      <c r="AJ75" s="22">
        <v>703811</v>
      </c>
      <c r="AK75" s="40"/>
    </row>
    <row r="76" spans="1:37" ht="13.8" thickBot="1">
      <c r="A76" s="40" t="s">
        <v>233</v>
      </c>
      <c r="B76" s="40"/>
      <c r="C76" s="135">
        <f>SUM(C74:C75)</f>
        <v>1478680</v>
      </c>
      <c r="D76" s="30">
        <f>SUM(D74:D75)</f>
        <v>1478680</v>
      </c>
      <c r="E76" s="30">
        <f>SUM(E74:E75)</f>
        <v>1503678</v>
      </c>
      <c r="F76" s="30">
        <f>SUM(F74:F75)</f>
        <v>1848617</v>
      </c>
      <c r="G76" s="30"/>
      <c r="H76" s="135">
        <f>SUM(H74:H75)</f>
        <v>1697263</v>
      </c>
      <c r="I76" s="30">
        <f>SUM(I74:I75)</f>
        <v>1697263</v>
      </c>
      <c r="J76" s="30">
        <f>SUM(J74:J75)</f>
        <v>1457596</v>
      </c>
      <c r="K76" s="30">
        <f>SUM(K74:K75)</f>
        <v>680232</v>
      </c>
      <c r="L76" s="30">
        <f>SUM(L74:L75)</f>
        <v>1001816</v>
      </c>
      <c r="M76" s="30"/>
      <c r="N76" s="135">
        <f>SUM(N74:N75)</f>
        <v>943543</v>
      </c>
      <c r="O76" s="30">
        <f>SUM(O74:O75)</f>
        <v>943543</v>
      </c>
      <c r="P76" s="30">
        <f>SUM(P74:P75)</f>
        <v>769516</v>
      </c>
      <c r="Q76" s="30">
        <f>SUM(Q74:Q75)</f>
        <v>597874</v>
      </c>
      <c r="R76" s="30">
        <f>SUM(R74:R75)</f>
        <v>790579</v>
      </c>
      <c r="S76" s="219"/>
      <c r="T76" s="135">
        <f>SUM(T74:T75)</f>
        <v>683990.78570000001</v>
      </c>
      <c r="U76" s="30">
        <f>SUM(U74:U75)</f>
        <v>683990.78570000001</v>
      </c>
      <c r="V76" s="30">
        <f>SUM(V74:V75)</f>
        <v>607945</v>
      </c>
      <c r="W76" s="30">
        <f>SUM(W74:W75)</f>
        <v>478550</v>
      </c>
      <c r="X76" s="30">
        <f>SUM(X74:X75)</f>
        <v>379387</v>
      </c>
      <c r="Y76" s="40"/>
      <c r="Z76" s="135">
        <f>SUM(Z74:Z75)</f>
        <v>446210</v>
      </c>
      <c r="AA76" s="30">
        <f>SUM(AA74:AA75)</f>
        <v>446210</v>
      </c>
      <c r="AB76" s="30">
        <f>SUM(AB74:AB75)</f>
        <v>451819</v>
      </c>
      <c r="AC76" s="30">
        <f>SUM(AC74:AC75)</f>
        <v>1725631</v>
      </c>
      <c r="AD76" s="30">
        <f>SUM(AD74:AD75)</f>
        <v>838218</v>
      </c>
      <c r="AE76" s="40"/>
      <c r="AF76" s="135">
        <f>SUM(AF74:AF75)</f>
        <v>1285510</v>
      </c>
      <c r="AG76" s="30">
        <f>SUM(AG74:AG75)</f>
        <v>1285510</v>
      </c>
      <c r="AH76" s="30">
        <f>SUM(AH74:AH75)</f>
        <v>880593</v>
      </c>
      <c r="AI76" s="30">
        <f>SUM(AI74:AI75)</f>
        <v>729167</v>
      </c>
      <c r="AJ76" s="30">
        <f>SUM(AJ74:AJ75)</f>
        <v>694158</v>
      </c>
      <c r="AK76" s="40"/>
    </row>
    <row r="77" spans="1:37" ht="13.8" thickTop="1">
      <c r="C77" s="35"/>
      <c r="D77" s="35"/>
      <c r="E77" s="35"/>
      <c r="F77" s="35"/>
      <c r="G77" s="35"/>
      <c r="H77" s="35"/>
      <c r="I77" s="35"/>
      <c r="J77" s="35"/>
      <c r="K77" s="35"/>
      <c r="L77" s="35"/>
      <c r="M77" s="35"/>
      <c r="N77" s="35"/>
      <c r="O77" s="35"/>
      <c r="P77" s="35"/>
      <c r="Q77" s="35"/>
      <c r="R77" s="35"/>
      <c r="T77" s="35"/>
      <c r="U77" s="35"/>
      <c r="V77" s="35"/>
      <c r="W77" s="35"/>
      <c r="X77" s="35"/>
    </row>
    <row r="78" spans="1:37">
      <c r="A78" s="38" t="s">
        <v>166</v>
      </c>
      <c r="C78" s="35"/>
      <c r="D78" s="35"/>
      <c r="E78" s="35"/>
      <c r="H78" s="35"/>
      <c r="I78" s="35"/>
      <c r="J78" s="35"/>
      <c r="K78" s="35"/>
      <c r="N78" s="35"/>
      <c r="O78" s="35"/>
      <c r="P78" s="35"/>
      <c r="Q78" s="35"/>
    </row>
    <row r="79" spans="1:37">
      <c r="A79" s="40" t="s">
        <v>30</v>
      </c>
      <c r="C79" s="243">
        <f>D79</f>
        <v>1475626</v>
      </c>
      <c r="D79" s="243">
        <v>1475626</v>
      </c>
      <c r="E79" s="243">
        <v>1500561</v>
      </c>
      <c r="F79" s="243">
        <v>1845582</v>
      </c>
      <c r="G79" s="9"/>
      <c r="H79" s="243">
        <f>I79</f>
        <v>1692850</v>
      </c>
      <c r="I79" s="243">
        <v>1692850</v>
      </c>
      <c r="J79" s="243">
        <v>1452570</v>
      </c>
      <c r="K79" s="243">
        <v>675403</v>
      </c>
      <c r="L79" s="9">
        <v>999298</v>
      </c>
      <c r="M79" s="9"/>
      <c r="N79" s="243">
        <v>941009</v>
      </c>
      <c r="O79" s="243">
        <v>941009</v>
      </c>
      <c r="P79" s="243">
        <v>765224</v>
      </c>
      <c r="Q79" s="243">
        <v>595069</v>
      </c>
      <c r="R79" s="9">
        <v>787919</v>
      </c>
      <c r="T79" s="9">
        <f>U79</f>
        <v>682942</v>
      </c>
      <c r="U79" s="9">
        <v>682942</v>
      </c>
      <c r="V79" s="9">
        <v>605497</v>
      </c>
      <c r="W79" s="9">
        <v>476014</v>
      </c>
      <c r="X79" s="9">
        <v>376390</v>
      </c>
      <c r="Z79" s="9">
        <f>AA79</f>
        <v>443357</v>
      </c>
      <c r="AA79" s="9">
        <v>443357</v>
      </c>
      <c r="AB79" s="9">
        <v>449000</v>
      </c>
      <c r="AC79" s="9">
        <v>1722491</v>
      </c>
      <c r="AD79" s="9">
        <v>834944</v>
      </c>
      <c r="AF79" s="36">
        <v>1283757</v>
      </c>
      <c r="AG79" s="36">
        <v>1283757</v>
      </c>
      <c r="AH79" s="36">
        <v>877405</v>
      </c>
      <c r="AI79" s="36">
        <v>725963</v>
      </c>
      <c r="AJ79" s="36">
        <v>690785</v>
      </c>
    </row>
    <row r="80" spans="1:37" ht="13.8">
      <c r="A80" s="40" t="s">
        <v>197</v>
      </c>
      <c r="C80" s="154">
        <f>D80</f>
        <v>3054</v>
      </c>
      <c r="D80" s="154">
        <v>3054</v>
      </c>
      <c r="E80" s="154">
        <f>736+2381</f>
        <v>3117</v>
      </c>
      <c r="F80" s="154">
        <f>729+2306</f>
        <v>3035</v>
      </c>
      <c r="G80" s="239"/>
      <c r="H80" s="154">
        <f>I80</f>
        <v>4413</v>
      </c>
      <c r="I80" s="154">
        <v>4413</v>
      </c>
      <c r="J80" s="154">
        <v>5026</v>
      </c>
      <c r="K80" s="154">
        <v>4829</v>
      </c>
      <c r="L80" s="239">
        <v>2518</v>
      </c>
      <c r="M80" s="239"/>
      <c r="N80" s="154">
        <v>2534</v>
      </c>
      <c r="O80" s="154">
        <v>2534</v>
      </c>
      <c r="P80" s="154">
        <v>4292</v>
      </c>
      <c r="Q80" s="154">
        <v>2805</v>
      </c>
      <c r="R80" s="239">
        <v>2660</v>
      </c>
      <c r="T80" s="239">
        <f>U80</f>
        <v>1049</v>
      </c>
      <c r="U80" s="239">
        <v>1049</v>
      </c>
      <c r="V80" s="239">
        <v>2448</v>
      </c>
      <c r="W80" s="239">
        <v>2536</v>
      </c>
      <c r="X80" s="239">
        <v>2997</v>
      </c>
      <c r="Z80" s="239">
        <f>AA80</f>
        <v>2853</v>
      </c>
      <c r="AA80" s="239">
        <v>2853</v>
      </c>
      <c r="AB80" s="239">
        <v>2819</v>
      </c>
      <c r="AC80" s="239">
        <v>3140</v>
      </c>
      <c r="AD80" s="239">
        <v>3274</v>
      </c>
      <c r="AF80" s="243">
        <v>1753</v>
      </c>
      <c r="AG80" s="243">
        <v>1753</v>
      </c>
      <c r="AH80" s="243">
        <v>3188</v>
      </c>
      <c r="AI80" s="243">
        <v>3204</v>
      </c>
      <c r="AJ80" s="243">
        <v>3373</v>
      </c>
    </row>
    <row r="81" spans="1:36">
      <c r="A81" s="40" t="s">
        <v>167</v>
      </c>
      <c r="C81" s="252">
        <f>SUM(C79:C80)</f>
        <v>1478680</v>
      </c>
      <c r="D81" s="252">
        <f>SUM(D79:D80)</f>
        <v>1478680</v>
      </c>
      <c r="E81" s="252">
        <f>SUM(E79:E80)</f>
        <v>1503678</v>
      </c>
      <c r="F81" s="252">
        <f>SUM(F79:F80)</f>
        <v>1848617</v>
      </c>
      <c r="G81" s="240"/>
      <c r="H81" s="252">
        <f>SUM(H79:H80)</f>
        <v>1697263</v>
      </c>
      <c r="I81" s="252">
        <f>SUM(I79:I80)</f>
        <v>1697263</v>
      </c>
      <c r="J81" s="252">
        <f>SUM(J79:J80)</f>
        <v>1457596</v>
      </c>
      <c r="K81" s="252">
        <f>SUM(K79:K80)</f>
        <v>680232</v>
      </c>
      <c r="L81" s="240">
        <f>SUM(L79:L80)</f>
        <v>1001816</v>
      </c>
      <c r="M81" s="240"/>
      <c r="N81" s="252">
        <f>SUM(N79:N80)</f>
        <v>943543</v>
      </c>
      <c r="O81" s="252">
        <f>SUM(O79:O80)</f>
        <v>943543</v>
      </c>
      <c r="P81" s="252">
        <f>SUM(P79:P80)</f>
        <v>769516</v>
      </c>
      <c r="Q81" s="252">
        <f>SUM(Q79:Q80)</f>
        <v>597874</v>
      </c>
      <c r="R81" s="240">
        <f>SUM(R79:R80)</f>
        <v>790579</v>
      </c>
      <c r="T81" s="240">
        <f>SUM(T79:T80)</f>
        <v>683991</v>
      </c>
      <c r="U81" s="240">
        <f>SUM(U79:U80)</f>
        <v>683991</v>
      </c>
      <c r="V81" s="240">
        <f>SUM(V79:V80)</f>
        <v>607945</v>
      </c>
      <c r="W81" s="240">
        <f>SUM(W79:W80)</f>
        <v>478550</v>
      </c>
      <c r="X81" s="240">
        <f>SUM(X79:X80)</f>
        <v>379387</v>
      </c>
      <c r="Z81" s="240">
        <f>SUM(Z79:Z80)</f>
        <v>446210</v>
      </c>
      <c r="AA81" s="240">
        <f>SUM(AA79:AA80)</f>
        <v>446210</v>
      </c>
      <c r="AB81" s="240">
        <f>SUM(AB79:AB80)</f>
        <v>451819</v>
      </c>
      <c r="AC81" s="240">
        <f>SUM(AC79:AC80)</f>
        <v>1725631</v>
      </c>
      <c r="AD81" s="240">
        <f>SUM(AD79:AD80)</f>
        <v>838218</v>
      </c>
      <c r="AF81" s="155">
        <f>SUM(AF79:AF80)</f>
        <v>1285510</v>
      </c>
      <c r="AG81" s="155">
        <f>SUM(AG79:AG80)</f>
        <v>1285510</v>
      </c>
      <c r="AH81" s="155">
        <f>SUM(AH79:AH80)</f>
        <v>880593</v>
      </c>
      <c r="AI81" s="155">
        <f>SUM(AI79:AI80)</f>
        <v>729167</v>
      </c>
      <c r="AJ81" s="155">
        <f>SUM(AJ79:AJ80)</f>
        <v>694158</v>
      </c>
    </row>
    <row r="82" spans="1:36">
      <c r="T82" s="9"/>
      <c r="U82" s="9"/>
      <c r="V82" s="9"/>
      <c r="W82" s="9"/>
    </row>
    <row r="83" spans="1:36">
      <c r="T83" s="9"/>
      <c r="U83" s="9"/>
      <c r="V83" s="9"/>
      <c r="W83" s="9"/>
    </row>
    <row r="85" spans="1:36" ht="13.8">
      <c r="A85" s="356" t="s">
        <v>267</v>
      </c>
    </row>
  </sheetData>
  <sheetProtection selectLockedCells="1"/>
  <mergeCells count="6">
    <mergeCell ref="C6:F6"/>
    <mergeCell ref="H6:L6"/>
    <mergeCell ref="N6:R6"/>
    <mergeCell ref="Z6:AD6"/>
    <mergeCell ref="AF6:AJ6"/>
    <mergeCell ref="T6:X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92D050"/>
  </sheetPr>
  <dimension ref="A1:KF73"/>
  <sheetViews>
    <sheetView zoomScale="110" zoomScaleNormal="110" zoomScaleSheetLayoutView="80" workbookViewId="0">
      <pane xSplit="1" topLeftCell="B1" activePane="topRight" state="frozen"/>
      <selection activeCell="A4" sqref="A4"/>
      <selection pane="topRight" activeCell="C1" sqref="C1"/>
    </sheetView>
  </sheetViews>
  <sheetFormatPr defaultColWidth="9.33203125" defaultRowHeight="14.4"/>
  <cols>
    <col min="1" max="1" width="65.44140625" style="46" customWidth="1"/>
    <col min="2" max="2" width="1.44140625" style="46" customWidth="1"/>
    <col min="3" max="3" width="14.6640625" style="46" customWidth="1"/>
    <col min="4" max="4" width="13" style="46" customWidth="1"/>
    <col min="5" max="5" width="16" style="46" bestFit="1" customWidth="1"/>
    <col min="6" max="6" width="3.33203125" style="46" bestFit="1" customWidth="1"/>
    <col min="7" max="7" width="12" style="46" customWidth="1"/>
    <col min="8" max="8" width="12.33203125" style="46" customWidth="1"/>
    <col min="9" max="9" width="2" style="45" customWidth="1"/>
    <col min="10" max="10" width="12.6640625" style="46" customWidth="1"/>
    <col min="11" max="11" width="13.6640625" style="46" customWidth="1"/>
    <col min="12" max="12" width="15.6640625" style="46" bestFit="1" customWidth="1"/>
    <col min="13" max="13" width="3.33203125" style="46" bestFit="1" customWidth="1"/>
    <col min="14" max="14" width="11.33203125" style="46" bestFit="1" customWidth="1"/>
    <col min="15" max="15" width="12.44140625" style="46" customWidth="1"/>
    <col min="16" max="16" width="1.6640625" style="46" customWidth="1"/>
    <col min="17" max="17" width="12.6640625" style="46" customWidth="1"/>
    <col min="18" max="18" width="13.6640625" style="46" customWidth="1"/>
    <col min="19" max="19" width="15.6640625" style="46" bestFit="1" customWidth="1"/>
    <col min="20" max="20" width="3.33203125" style="46" bestFit="1" customWidth="1"/>
    <col min="21" max="21" width="11.33203125" style="46" bestFit="1" customWidth="1"/>
    <col min="22" max="22" width="12.44140625" style="46" customWidth="1"/>
    <col min="23" max="23" width="1.6640625" style="46" customWidth="1"/>
    <col min="24" max="24" width="9.5546875" style="46" customWidth="1"/>
    <col min="25" max="25" width="13.33203125" style="46" customWidth="1"/>
    <col min="26" max="26" width="15.6640625" style="46" bestFit="1" customWidth="1"/>
    <col min="27" max="27" width="3.33203125" style="46" bestFit="1" customWidth="1"/>
    <col min="28" max="28" width="9.5546875" style="46" customWidth="1"/>
    <col min="29" max="29" width="12.33203125" style="46" customWidth="1"/>
    <col min="30" max="30" width="1.44140625" style="46" customWidth="1"/>
    <col min="31" max="31" width="14.6640625" style="46" customWidth="1"/>
    <col min="32" max="32" width="12.6640625" style="46" customWidth="1"/>
    <col min="33" max="33" width="15.6640625" style="46" bestFit="1" customWidth="1"/>
    <col min="34" max="34" width="3.5546875" style="46" customWidth="1"/>
    <col min="35" max="35" width="12" style="46" customWidth="1"/>
    <col min="36" max="36" width="12.5546875" style="46" customWidth="1"/>
    <col min="37" max="37" width="1.6640625" style="46" customWidth="1"/>
    <col min="38" max="38" width="9.5546875" style="46" customWidth="1"/>
    <col min="39" max="39" width="13.6640625" style="46" customWidth="1"/>
    <col min="40" max="40" width="15.6640625" style="46" bestFit="1" customWidth="1"/>
    <col min="41" max="41" width="3.44140625" style="46" bestFit="1" customWidth="1"/>
    <col min="42" max="42" width="9.5546875" style="46" customWidth="1"/>
    <col min="43" max="43" width="13.33203125" style="46" customWidth="1"/>
    <col min="44" max="44" width="1.44140625" style="46" customWidth="1"/>
    <col min="45" max="45" width="9.5546875" style="46" customWidth="1"/>
    <col min="46" max="46" width="13.33203125" style="46" customWidth="1"/>
    <col min="47" max="47" width="15.6640625" style="46" bestFit="1" customWidth="1"/>
    <col min="48" max="48" width="4.44140625" style="46" customWidth="1"/>
    <col min="49" max="49" width="9.5546875" style="46" customWidth="1"/>
    <col min="50" max="50" width="12" style="46" customWidth="1"/>
    <col min="51" max="51" width="1.44140625" style="46" customWidth="1"/>
    <col min="52" max="52" width="9.5546875" style="46" customWidth="1"/>
    <col min="53" max="53" width="12.6640625" style="46" customWidth="1"/>
    <col min="54" max="54" width="15.6640625" style="46" bestFit="1" customWidth="1"/>
    <col min="55" max="55" width="3.44140625" style="46" bestFit="1" customWidth="1"/>
    <col min="56" max="56" width="9.5546875" style="46" customWidth="1"/>
    <col min="57" max="57" width="12.33203125" style="46" customWidth="1"/>
    <col min="58" max="58" width="1.44140625" style="46" customWidth="1"/>
    <col min="59" max="59" width="10.33203125" style="46" bestFit="1" customWidth="1"/>
    <col min="60" max="60" width="12.33203125" style="46" customWidth="1"/>
    <col min="61" max="61" width="15.6640625" style="46" bestFit="1" customWidth="1"/>
    <col min="62" max="62" width="3.44140625" style="46" bestFit="1" customWidth="1"/>
    <col min="63" max="63" width="9.5546875" style="46" customWidth="1"/>
    <col min="64" max="64" width="11.6640625" style="46" customWidth="1"/>
    <col min="65" max="65" width="2" style="46" customWidth="1"/>
    <col min="66" max="66" width="10.33203125" style="46" bestFit="1" customWidth="1"/>
    <col min="67" max="67" width="12.6640625" style="46" customWidth="1"/>
    <col min="68" max="68" width="15.6640625" style="46" customWidth="1"/>
    <col min="69" max="69" width="3.44140625" style="46" bestFit="1" customWidth="1"/>
    <col min="70" max="70" width="11.33203125" style="46" bestFit="1" customWidth="1"/>
    <col min="71" max="71" width="12.33203125" style="46" customWidth="1"/>
    <col min="72" max="72" width="3.6640625" style="46" customWidth="1"/>
    <col min="73" max="73" width="9.5546875" style="46" customWidth="1"/>
    <col min="74" max="74" width="12.6640625" style="46" customWidth="1"/>
    <col min="75" max="75" width="14.6640625" style="46" customWidth="1"/>
    <col min="76" max="76" width="3.44140625" style="46" bestFit="1" customWidth="1"/>
    <col min="77" max="77" width="9.5546875" style="46" customWidth="1"/>
    <col min="78" max="78" width="12" style="46" customWidth="1"/>
    <col min="79" max="79" width="3.6640625" style="46" customWidth="1"/>
    <col min="80" max="80" width="9.5546875" style="46" customWidth="1"/>
    <col min="81" max="81" width="13" style="46" customWidth="1"/>
    <col min="82" max="82" width="15.44140625" style="46" customWidth="1"/>
    <col min="83" max="83" width="3.44140625" style="46" bestFit="1" customWidth="1"/>
    <col min="84" max="84" width="9.5546875" style="46" customWidth="1"/>
    <col min="85" max="85" width="12.6640625" style="46" customWidth="1"/>
    <col min="86" max="86" width="3.44140625" style="46" customWidth="1"/>
    <col min="87" max="87" width="9.5546875" style="46" customWidth="1"/>
    <col min="88" max="88" width="13.6640625" style="46" customWidth="1"/>
    <col min="89" max="89" width="15.6640625" style="46" bestFit="1" customWidth="1"/>
    <col min="90" max="90" width="3.44140625" style="46" bestFit="1" customWidth="1"/>
    <col min="91" max="91" width="9.5546875" style="46" customWidth="1"/>
    <col min="92" max="92" width="12.33203125" style="46" customWidth="1"/>
    <col min="93" max="93" width="3.44140625" style="46" customWidth="1"/>
    <col min="94" max="94" width="9.5546875" style="46" customWidth="1"/>
    <col min="95" max="95" width="13.33203125" style="46" customWidth="1"/>
    <col min="96" max="96" width="15.6640625" style="46" bestFit="1" customWidth="1"/>
    <col min="97" max="97" width="3.44140625" style="46" customWidth="1"/>
    <col min="98" max="98" width="10.6640625" style="46" customWidth="1"/>
    <col min="99" max="99" width="12.33203125" style="46" customWidth="1"/>
    <col min="100" max="100" width="3.44140625" style="46" customWidth="1"/>
    <col min="101" max="101" width="10.6640625" style="46" customWidth="1"/>
    <col min="102" max="102" width="13.33203125" style="46" customWidth="1"/>
    <col min="103" max="103" width="15.6640625" style="46" bestFit="1" customWidth="1"/>
    <col min="104" max="104" width="3.33203125" style="46" bestFit="1" customWidth="1"/>
    <col min="105" max="105" width="10.6640625" style="46" customWidth="1"/>
    <col min="106" max="106" width="11.6640625" style="46" customWidth="1"/>
    <col min="107" max="107" width="3.44140625" style="46" customWidth="1"/>
    <col min="108" max="108" width="9.5546875" style="46" customWidth="1"/>
    <col min="109" max="109" width="12.44140625" style="46" customWidth="1"/>
    <col min="110" max="110" width="15.6640625" style="46" bestFit="1" customWidth="1"/>
    <col min="111" max="111" width="3.33203125" style="46" bestFit="1" customWidth="1"/>
    <col min="112" max="112" width="11.33203125" style="46" bestFit="1" customWidth="1"/>
    <col min="113" max="113" width="11.5546875" style="46" customWidth="1"/>
    <col min="114" max="114" width="3.44140625" style="45" customWidth="1"/>
    <col min="115" max="115" width="9.5546875" style="46" customWidth="1"/>
    <col min="116" max="116" width="14" style="46" customWidth="1"/>
    <col min="117" max="117" width="15.6640625" style="46" bestFit="1" customWidth="1"/>
    <col min="118" max="118" width="3.33203125" style="46" customWidth="1"/>
    <col min="119" max="119" width="11.33203125" style="46" customWidth="1"/>
    <col min="120" max="120" width="12" style="46" customWidth="1"/>
    <col min="121" max="121" width="3.44140625" style="45" customWidth="1"/>
    <col min="122" max="122" width="8.6640625" style="46" customWidth="1"/>
    <col min="123" max="123" width="13.33203125" style="46" customWidth="1"/>
    <col min="124" max="124" width="15.6640625" style="46" bestFit="1" customWidth="1"/>
    <col min="125" max="125" width="2.6640625" style="46" customWidth="1"/>
    <col min="126" max="126" width="10.6640625" style="46" customWidth="1"/>
    <col min="127" max="127" width="12.33203125" style="46" customWidth="1"/>
    <col min="128" max="128" width="3.44140625" style="46" customWidth="1"/>
    <col min="129" max="129" width="10.6640625" style="46" customWidth="1"/>
    <col min="130" max="130" width="12.44140625" style="46" bestFit="1" customWidth="1"/>
    <col min="131" max="131" width="15.6640625" style="46" bestFit="1" customWidth="1"/>
    <col min="132" max="132" width="3.44140625" style="46" bestFit="1" customWidth="1"/>
    <col min="133" max="133" width="10.6640625" style="46" customWidth="1"/>
    <col min="134" max="134" width="12.44140625" style="46" customWidth="1"/>
    <col min="135" max="135" width="3.44140625" style="46" customWidth="1"/>
    <col min="136" max="136" width="10.6640625" style="46" customWidth="1"/>
    <col min="137" max="137" width="12.44140625" style="46" customWidth="1"/>
    <col min="138" max="138" width="15.6640625" style="46" bestFit="1" customWidth="1"/>
    <col min="139" max="139" width="3.44140625" style="46" bestFit="1" customWidth="1"/>
    <col min="140" max="140" width="10.6640625" style="46" customWidth="1"/>
    <col min="141" max="141" width="11.6640625" style="46" bestFit="1" customWidth="1"/>
    <col min="142" max="142" width="3.44140625" style="46" customWidth="1"/>
    <col min="143" max="143" width="10.6640625" style="46" customWidth="1"/>
    <col min="144" max="144" width="12.44140625" style="46" bestFit="1" customWidth="1"/>
    <col min="145" max="145" width="15.6640625" style="46" bestFit="1" customWidth="1"/>
    <col min="146" max="146" width="3.44140625" style="46" bestFit="1" customWidth="1"/>
    <col min="147" max="147" width="10.6640625" style="46" customWidth="1"/>
    <col min="148" max="148" width="11.5546875" style="46" customWidth="1"/>
    <col min="149" max="149" width="3.44140625" style="46" customWidth="1"/>
    <col min="150" max="150" width="11.6640625" style="46" customWidth="1"/>
    <col min="151" max="151" width="12.44140625" style="46" bestFit="1" customWidth="1"/>
    <col min="152" max="152" width="15.6640625" style="46" bestFit="1" customWidth="1"/>
    <col min="153" max="153" width="3.44140625" style="46" bestFit="1" customWidth="1"/>
    <col min="154" max="154" width="10.6640625" style="46" customWidth="1"/>
    <col min="155" max="155" width="12" style="46" customWidth="1"/>
    <col min="156" max="156" width="3.44140625" style="46" customWidth="1"/>
    <col min="157" max="157" width="10.6640625" style="46" customWidth="1"/>
    <col min="158" max="158" width="12.44140625" style="46" bestFit="1" customWidth="1"/>
    <col min="159" max="159" width="15.6640625" style="46" bestFit="1" customWidth="1"/>
    <col min="160" max="160" width="3.44140625" style="46" bestFit="1" customWidth="1"/>
    <col min="161" max="161" width="10.6640625" style="46" customWidth="1"/>
    <col min="162" max="162" width="11.5546875" style="46" customWidth="1"/>
    <col min="163" max="163" width="3.44140625" style="46" customWidth="1"/>
    <col min="164" max="164" width="10.6640625" style="53" customWidth="1"/>
    <col min="165" max="165" width="12.44140625" style="53" bestFit="1" customWidth="1"/>
    <col min="166" max="166" width="15.6640625" style="53" bestFit="1" customWidth="1"/>
    <col min="167" max="167" width="3.44140625" style="52" bestFit="1" customWidth="1"/>
    <col min="168" max="168" width="10.6640625" style="53" customWidth="1"/>
    <col min="169" max="169" width="11.6640625" style="53" bestFit="1" customWidth="1"/>
    <col min="170" max="170" width="3.33203125" style="46" customWidth="1"/>
    <col min="171" max="171" width="10.6640625" style="53" customWidth="1"/>
    <col min="172" max="172" width="12.44140625" style="53" bestFit="1" customWidth="1"/>
    <col min="173" max="173" width="15.6640625" style="53" bestFit="1" customWidth="1"/>
    <col min="174" max="174" width="3.44140625" style="52" bestFit="1" customWidth="1"/>
    <col min="175" max="175" width="10.6640625" style="53" customWidth="1"/>
    <col min="176" max="176" width="11.6640625" style="53" bestFit="1" customWidth="1"/>
    <col min="177" max="177" width="3.33203125" style="46" customWidth="1"/>
    <col min="178" max="178" width="11.6640625" style="46" customWidth="1"/>
    <col min="179" max="179" width="12.44140625" style="46" bestFit="1" customWidth="1"/>
    <col min="180" max="180" width="15.6640625" style="46" bestFit="1" customWidth="1"/>
    <col min="181" max="181" width="3.44140625" style="46" bestFit="1" customWidth="1"/>
    <col min="182" max="182" width="11.6640625" style="46" customWidth="1"/>
    <col min="183" max="183" width="11.6640625" style="46" bestFit="1" customWidth="1"/>
    <col min="184" max="184" width="3.33203125" style="46" customWidth="1"/>
    <col min="185" max="185" width="10.6640625" style="53" customWidth="1"/>
    <col min="186" max="186" width="12.6640625" style="53" customWidth="1"/>
    <col min="187" max="187" width="15.6640625" style="53" bestFit="1" customWidth="1"/>
    <col min="188" max="188" width="3.44140625" style="52" bestFit="1" customWidth="1"/>
    <col min="189" max="189" width="10.6640625" style="53" customWidth="1"/>
    <col min="190" max="190" width="12.33203125" style="53" customWidth="1"/>
    <col min="191" max="191" width="2.33203125" style="53" customWidth="1"/>
    <col min="192" max="192" width="10.6640625" style="53" customWidth="1"/>
    <col min="193" max="193" width="12.33203125" style="53" customWidth="1"/>
    <col min="194" max="194" width="15.6640625" style="53" bestFit="1" customWidth="1"/>
    <col min="195" max="195" width="3.44140625" style="52" bestFit="1" customWidth="1"/>
    <col min="196" max="196" width="10.6640625" style="53" customWidth="1"/>
    <col min="197" max="197" width="11.5546875" style="53" customWidth="1"/>
    <col min="198" max="198" width="1.6640625" style="46" customWidth="1"/>
    <col min="199" max="199" width="10.6640625" style="53" customWidth="1"/>
    <col min="200" max="200" width="13" style="53" customWidth="1"/>
    <col min="201" max="201" width="15.6640625" style="53" bestFit="1" customWidth="1"/>
    <col min="202" max="202" width="3.44140625" style="52" bestFit="1" customWidth="1"/>
    <col min="203" max="203" width="10.6640625" style="53" customWidth="1"/>
    <col min="204" max="204" width="13.33203125" style="53" customWidth="1"/>
    <col min="205" max="205" width="1.6640625" style="46" customWidth="1"/>
    <col min="206" max="206" width="5.5546875" style="45" customWidth="1"/>
    <col min="207" max="16384" width="9.33203125" style="46"/>
  </cols>
  <sheetData>
    <row r="1" spans="1:292">
      <c r="A1" s="54" t="s">
        <v>0</v>
      </c>
      <c r="B1" s="54"/>
      <c r="C1" s="54"/>
      <c r="D1" s="54"/>
      <c r="E1" s="54"/>
      <c r="F1" s="54"/>
      <c r="G1" s="54"/>
      <c r="H1" s="54"/>
      <c r="I1" s="152"/>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152"/>
      <c r="DK1" s="54"/>
      <c r="DL1" s="54"/>
      <c r="DM1" s="54"/>
      <c r="DN1" s="54"/>
      <c r="DO1" s="54"/>
      <c r="DP1" s="54"/>
      <c r="DQ1" s="152"/>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N1" s="54"/>
      <c r="FU1" s="54"/>
      <c r="FV1" s="54"/>
      <c r="FW1" s="54"/>
      <c r="FX1" s="54"/>
      <c r="FY1" s="54"/>
      <c r="FZ1" s="54"/>
      <c r="GA1" s="54"/>
      <c r="GB1" s="54"/>
      <c r="GP1" s="54"/>
      <c r="GW1" s="54"/>
    </row>
    <row r="2" spans="1:292">
      <c r="A2" s="54" t="s">
        <v>221</v>
      </c>
      <c r="B2" s="54"/>
      <c r="C2" s="54"/>
      <c r="D2" s="54"/>
      <c r="E2" s="54"/>
      <c r="F2" s="54"/>
      <c r="G2" s="54"/>
      <c r="H2" s="54"/>
      <c r="I2" s="152"/>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152"/>
      <c r="DK2" s="54"/>
      <c r="DL2" s="54"/>
      <c r="DM2" s="54"/>
      <c r="DN2" s="54"/>
      <c r="DO2" s="54"/>
      <c r="DP2" s="54"/>
      <c r="DQ2" s="152"/>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A2" s="54"/>
      <c r="FB2" s="54"/>
      <c r="FC2" s="54"/>
      <c r="FD2" s="54"/>
      <c r="FE2" s="54"/>
      <c r="FF2" s="54"/>
      <c r="FG2" s="54"/>
      <c r="FN2" s="54"/>
      <c r="FU2" s="54"/>
      <c r="FV2" s="54"/>
      <c r="FW2" s="54"/>
      <c r="FX2" s="54"/>
      <c r="FY2" s="54"/>
      <c r="FZ2" s="54"/>
      <c r="GA2" s="54"/>
      <c r="GB2" s="54"/>
      <c r="GP2" s="54"/>
      <c r="GW2" s="54"/>
    </row>
    <row r="3" spans="1:292">
      <c r="A3" s="54" t="s">
        <v>203</v>
      </c>
      <c r="B3" s="54"/>
      <c r="C3" s="54"/>
      <c r="D3" s="54"/>
      <c r="E3" s="54"/>
      <c r="F3" s="54"/>
      <c r="G3" s="54"/>
      <c r="H3" s="54"/>
      <c r="I3" s="152"/>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152"/>
      <c r="DK3" s="54"/>
      <c r="DL3" s="54"/>
      <c r="DM3" s="54"/>
      <c r="DN3" s="54"/>
      <c r="DO3" s="54"/>
      <c r="DP3" s="54"/>
      <c r="DQ3" s="152"/>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A3" s="54"/>
      <c r="FB3" s="54"/>
      <c r="FC3" s="54"/>
      <c r="FD3" s="54"/>
      <c r="FE3" s="54"/>
      <c r="FF3" s="54"/>
      <c r="FG3" s="54"/>
      <c r="FN3" s="54"/>
      <c r="FU3" s="54"/>
      <c r="FV3" s="54"/>
      <c r="FW3" s="54"/>
      <c r="FX3" s="54"/>
      <c r="FY3" s="54"/>
      <c r="FZ3" s="54"/>
      <c r="GA3" s="54"/>
      <c r="GB3" s="54"/>
      <c r="GP3" s="54"/>
      <c r="GW3" s="54"/>
    </row>
    <row r="4" spans="1:292">
      <c r="A4" s="49" t="s">
        <v>244</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N4" s="55"/>
      <c r="FU4" s="55"/>
      <c r="FV4" s="55"/>
      <c r="FW4" s="55"/>
      <c r="FX4" s="55"/>
      <c r="FY4" s="55"/>
      <c r="FZ4" s="55"/>
      <c r="GA4" s="55"/>
      <c r="GB4" s="55"/>
      <c r="GP4" s="55"/>
      <c r="GW4" s="55"/>
    </row>
    <row r="5" spans="1:292">
      <c r="A5" s="56"/>
      <c r="B5" s="56"/>
      <c r="C5" s="56"/>
      <c r="D5" s="56"/>
      <c r="E5" s="56"/>
      <c r="F5" s="56"/>
      <c r="G5" s="56"/>
      <c r="H5" s="56"/>
      <c r="I5" s="211"/>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211"/>
      <c r="DK5" s="56"/>
      <c r="DL5" s="56"/>
      <c r="DM5" s="56"/>
      <c r="DN5" s="56"/>
      <c r="DO5" s="56"/>
      <c r="DP5" s="56"/>
      <c r="DQ5" s="211"/>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N5" s="56"/>
      <c r="FU5" s="56"/>
      <c r="FV5" s="56"/>
      <c r="FW5" s="56"/>
      <c r="FX5" s="56"/>
      <c r="FY5" s="56"/>
      <c r="FZ5" s="56"/>
      <c r="GA5" s="56"/>
      <c r="GB5" s="56"/>
      <c r="GP5" s="56"/>
      <c r="GW5" s="56"/>
    </row>
    <row r="6" spans="1:292">
      <c r="A6" s="343" t="s">
        <v>216</v>
      </c>
      <c r="B6" s="343"/>
      <c r="C6" s="343"/>
      <c r="D6" s="343"/>
      <c r="E6" s="343"/>
      <c r="F6" s="343"/>
      <c r="G6" s="343"/>
      <c r="H6" s="343"/>
      <c r="I6" s="343"/>
      <c r="J6" s="343"/>
      <c r="K6" s="343"/>
      <c r="L6" s="343"/>
      <c r="M6" s="343"/>
      <c r="N6" s="343"/>
      <c r="O6" s="343"/>
      <c r="P6" s="343"/>
      <c r="Q6" s="343"/>
      <c r="R6" s="343"/>
      <c r="S6" s="343"/>
      <c r="T6" s="343"/>
      <c r="U6" s="343"/>
      <c r="V6" s="343"/>
      <c r="W6" s="343"/>
      <c r="X6" s="343"/>
      <c r="Y6" s="343"/>
      <c r="Z6" s="343"/>
      <c r="AA6" s="343"/>
      <c r="AB6" s="343"/>
      <c r="AC6" s="343"/>
      <c r="AD6" s="343"/>
      <c r="AE6" s="343"/>
      <c r="AF6" s="343"/>
      <c r="AG6" s="343"/>
      <c r="AH6" s="343"/>
      <c r="AI6" s="343"/>
      <c r="AJ6" s="343"/>
      <c r="AK6" s="343"/>
      <c r="AL6" s="343"/>
      <c r="AM6" s="343"/>
      <c r="AN6" s="343"/>
      <c r="AO6" s="343"/>
      <c r="AP6" s="343"/>
      <c r="AQ6" s="343"/>
      <c r="AR6" s="343"/>
      <c r="AS6" s="343"/>
      <c r="AT6" s="343"/>
      <c r="AU6" s="343"/>
      <c r="AV6" s="343"/>
      <c r="AW6" s="343"/>
      <c r="AX6" s="343"/>
      <c r="AY6" s="343"/>
      <c r="AZ6" s="343"/>
      <c r="BA6" s="343"/>
      <c r="BB6" s="343"/>
      <c r="BC6" s="343"/>
      <c r="BD6" s="343"/>
      <c r="BE6" s="343"/>
      <c r="BF6" s="343"/>
      <c r="BG6" s="343"/>
      <c r="BH6" s="343"/>
      <c r="BI6" s="343"/>
      <c r="BJ6" s="343"/>
      <c r="BK6" s="343"/>
      <c r="BL6" s="343"/>
      <c r="BM6" s="343"/>
      <c r="BN6" s="343"/>
      <c r="BO6" s="343"/>
      <c r="BP6" s="343"/>
      <c r="BQ6" s="343"/>
      <c r="BR6" s="343"/>
      <c r="BS6" s="343"/>
      <c r="BT6" s="343"/>
      <c r="BU6" s="343"/>
      <c r="BV6" s="343"/>
      <c r="BW6" s="343"/>
      <c r="BX6" s="343"/>
      <c r="BY6" s="343"/>
      <c r="BZ6" s="343"/>
      <c r="CA6" s="343"/>
      <c r="CB6" s="343"/>
      <c r="CC6" s="343"/>
      <c r="CD6" s="343"/>
      <c r="CE6" s="343"/>
      <c r="CF6" s="343"/>
      <c r="CG6" s="343"/>
      <c r="CH6" s="343"/>
      <c r="CI6" s="343"/>
      <c r="CJ6" s="343"/>
      <c r="CK6" s="343"/>
      <c r="CL6" s="343"/>
      <c r="CM6" s="343"/>
      <c r="CN6" s="343"/>
      <c r="CO6" s="343"/>
      <c r="CP6" s="343"/>
      <c r="CQ6" s="343"/>
      <c r="CR6" s="343"/>
      <c r="CS6" s="343"/>
      <c r="CT6" s="343"/>
      <c r="CU6" s="343"/>
      <c r="CV6" s="343"/>
      <c r="CW6" s="343"/>
      <c r="CX6" s="343"/>
      <c r="CY6" s="343"/>
      <c r="CZ6" s="343"/>
      <c r="DA6" s="343"/>
      <c r="DB6" s="343"/>
      <c r="DC6" s="343"/>
      <c r="DD6" s="343"/>
      <c r="DE6" s="343"/>
      <c r="DF6" s="343"/>
      <c r="DG6" s="343"/>
      <c r="DH6" s="343"/>
      <c r="DI6" s="343"/>
      <c r="DJ6" s="343"/>
      <c r="DK6" s="343"/>
      <c r="DL6" s="343"/>
      <c r="DM6" s="343"/>
      <c r="DN6" s="343"/>
      <c r="DO6" s="343"/>
      <c r="DP6" s="343"/>
      <c r="DQ6" s="343"/>
      <c r="DR6" s="343"/>
      <c r="DS6" s="343"/>
      <c r="DT6" s="343"/>
      <c r="DU6" s="343"/>
      <c r="DV6" s="343"/>
      <c r="DW6" s="343"/>
      <c r="DX6" s="343"/>
      <c r="DY6" s="343"/>
      <c r="DZ6" s="343"/>
      <c r="EA6" s="343"/>
      <c r="EB6" s="343"/>
      <c r="EC6" s="343"/>
      <c r="ED6" s="343"/>
      <c r="EE6" s="343"/>
      <c r="EF6" s="343"/>
      <c r="EG6" s="343"/>
      <c r="EH6" s="343"/>
      <c r="EI6" s="343"/>
      <c r="EJ6" s="343"/>
      <c r="EK6" s="343"/>
      <c r="EL6" s="343"/>
      <c r="EM6" s="343"/>
      <c r="EN6" s="343"/>
      <c r="EO6" s="343"/>
      <c r="EP6" s="343"/>
      <c r="EQ6" s="343"/>
      <c r="ER6" s="343"/>
      <c r="ES6" s="343"/>
      <c r="ET6" s="343"/>
      <c r="EU6" s="343"/>
      <c r="EV6" s="343"/>
      <c r="EW6" s="343"/>
      <c r="EX6" s="343"/>
      <c r="EY6" s="343"/>
      <c r="EZ6" s="343"/>
      <c r="FA6" s="343"/>
      <c r="FB6" s="343"/>
      <c r="FC6" s="343"/>
      <c r="FD6" s="343"/>
      <c r="FE6" s="343"/>
      <c r="FF6" s="343"/>
      <c r="FG6" s="343"/>
      <c r="FH6" s="343"/>
      <c r="FI6" s="343"/>
      <c r="FJ6" s="343"/>
      <c r="FK6" s="343"/>
      <c r="FL6" s="343"/>
      <c r="FM6" s="343"/>
      <c r="FN6" s="343"/>
      <c r="FO6" s="343"/>
      <c r="FP6" s="343"/>
      <c r="FQ6" s="343"/>
      <c r="FR6" s="343"/>
      <c r="FS6" s="343"/>
      <c r="FT6" s="343"/>
      <c r="FU6" s="343"/>
      <c r="FV6" s="343"/>
      <c r="FW6" s="343"/>
      <c r="FX6" s="343"/>
      <c r="FY6" s="343"/>
      <c r="FZ6" s="343"/>
      <c r="GA6" s="343"/>
      <c r="GB6" s="343"/>
      <c r="GC6" s="343"/>
      <c r="GD6" s="343"/>
      <c r="GE6" s="343"/>
      <c r="GF6" s="343"/>
      <c r="GG6" s="343"/>
      <c r="GH6" s="343"/>
      <c r="GI6" s="343"/>
      <c r="GJ6" s="343"/>
      <c r="GK6" s="343"/>
      <c r="GL6" s="343"/>
      <c r="GM6" s="343"/>
      <c r="GN6" s="343"/>
      <c r="GO6" s="343"/>
      <c r="GP6" s="343"/>
      <c r="GQ6" s="343"/>
      <c r="GR6" s="343"/>
      <c r="GS6" s="343"/>
      <c r="GT6" s="343"/>
      <c r="GU6" s="343"/>
      <c r="GV6" s="343"/>
      <c r="GW6" s="343"/>
    </row>
    <row r="7" spans="1:292">
      <c r="A7" s="47"/>
      <c r="B7" s="47"/>
      <c r="C7" s="47"/>
      <c r="D7" s="47"/>
      <c r="E7" s="47"/>
      <c r="F7" s="47"/>
      <c r="G7" s="47"/>
      <c r="H7" s="47"/>
      <c r="I7" s="212"/>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212"/>
      <c r="DK7" s="47"/>
      <c r="DL7" s="47"/>
      <c r="DM7" s="47"/>
      <c r="DN7" s="47"/>
      <c r="DO7" s="47"/>
      <c r="DP7" s="47"/>
      <c r="DQ7" s="212"/>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N7" s="47"/>
      <c r="FU7" s="47"/>
      <c r="FV7" s="47"/>
      <c r="FW7" s="47"/>
      <c r="FX7" s="47"/>
      <c r="FY7" s="47"/>
      <c r="FZ7" s="47"/>
      <c r="GA7" s="47"/>
      <c r="GB7" s="47"/>
      <c r="GP7" s="47"/>
      <c r="GW7" s="47"/>
    </row>
    <row r="8" spans="1:292" s="57" customFormat="1" ht="21.6" customHeight="1">
      <c r="C8" s="345" t="s">
        <v>265</v>
      </c>
      <c r="D8" s="345"/>
      <c r="E8" s="345"/>
      <c r="F8" s="345"/>
      <c r="G8" s="345"/>
      <c r="H8" s="345"/>
      <c r="I8" s="308"/>
      <c r="J8" s="344" t="s">
        <v>264</v>
      </c>
      <c r="K8" s="344"/>
      <c r="L8" s="344"/>
      <c r="M8" s="344"/>
      <c r="N8" s="344"/>
      <c r="O8" s="344"/>
      <c r="Q8" s="344" t="s">
        <v>223</v>
      </c>
      <c r="R8" s="344"/>
      <c r="S8" s="344"/>
      <c r="T8" s="344"/>
      <c r="U8" s="344"/>
      <c r="V8" s="344"/>
      <c r="X8" s="344" t="s">
        <v>204</v>
      </c>
      <c r="Y8" s="344"/>
      <c r="Z8" s="344"/>
      <c r="AA8" s="344"/>
      <c r="AB8" s="344"/>
      <c r="AC8" s="344"/>
      <c r="AE8" s="345" t="s">
        <v>205</v>
      </c>
      <c r="AF8" s="345"/>
      <c r="AG8" s="345"/>
      <c r="AH8" s="345"/>
      <c r="AI8" s="345"/>
      <c r="AJ8" s="345"/>
      <c r="AL8" s="344" t="s">
        <v>196</v>
      </c>
      <c r="AM8" s="344"/>
      <c r="AN8" s="344"/>
      <c r="AO8" s="344"/>
      <c r="AP8" s="344"/>
      <c r="AQ8" s="344"/>
      <c r="AS8" s="344" t="s">
        <v>192</v>
      </c>
      <c r="AT8" s="344"/>
      <c r="AU8" s="344"/>
      <c r="AV8" s="344"/>
      <c r="AW8" s="344"/>
      <c r="AX8" s="344"/>
      <c r="AZ8" s="344" t="s">
        <v>188</v>
      </c>
      <c r="BA8" s="344"/>
      <c r="BB8" s="344"/>
      <c r="BC8" s="344"/>
      <c r="BD8" s="344"/>
      <c r="BE8" s="344"/>
      <c r="BG8" s="344" t="s">
        <v>189</v>
      </c>
      <c r="BH8" s="344"/>
      <c r="BI8" s="344"/>
      <c r="BJ8" s="344"/>
      <c r="BK8" s="344"/>
      <c r="BL8" s="344"/>
      <c r="BN8" s="345" t="s">
        <v>179</v>
      </c>
      <c r="BO8" s="345"/>
      <c r="BP8" s="345"/>
      <c r="BQ8" s="345"/>
      <c r="BR8" s="345"/>
      <c r="BS8" s="345"/>
      <c r="BU8" s="344" t="s">
        <v>178</v>
      </c>
      <c r="BV8" s="344"/>
      <c r="BW8" s="344"/>
      <c r="BX8" s="344"/>
      <c r="BY8" s="344"/>
      <c r="BZ8" s="344"/>
      <c r="CB8" s="344" t="s">
        <v>175</v>
      </c>
      <c r="CC8" s="344"/>
      <c r="CD8" s="344"/>
      <c r="CE8" s="344"/>
      <c r="CF8" s="344"/>
      <c r="CG8" s="344"/>
      <c r="CI8" s="344" t="s">
        <v>173</v>
      </c>
      <c r="CJ8" s="344"/>
      <c r="CK8" s="344"/>
      <c r="CL8" s="344"/>
      <c r="CM8" s="344"/>
      <c r="CN8" s="344"/>
      <c r="CP8" s="344" t="s">
        <v>164</v>
      </c>
      <c r="CQ8" s="344"/>
      <c r="CR8" s="344"/>
      <c r="CS8" s="344"/>
      <c r="CT8" s="344"/>
      <c r="CU8" s="344"/>
      <c r="CW8" s="345" t="s">
        <v>161</v>
      </c>
      <c r="CX8" s="345"/>
      <c r="CY8" s="345"/>
      <c r="CZ8" s="345"/>
      <c r="DA8" s="345"/>
      <c r="DB8" s="345"/>
      <c r="DD8" s="344" t="s">
        <v>160</v>
      </c>
      <c r="DE8" s="344"/>
      <c r="DF8" s="344"/>
      <c r="DG8" s="344"/>
      <c r="DH8" s="344"/>
      <c r="DI8" s="344"/>
      <c r="DJ8" s="169"/>
      <c r="DK8" s="344" t="s">
        <v>157</v>
      </c>
      <c r="DL8" s="344"/>
      <c r="DM8" s="344"/>
      <c r="DN8" s="344"/>
      <c r="DO8" s="344"/>
      <c r="DP8" s="344"/>
      <c r="DQ8" s="169"/>
      <c r="DR8" s="344" t="s">
        <v>155</v>
      </c>
      <c r="DS8" s="344"/>
      <c r="DT8" s="344"/>
      <c r="DU8" s="344"/>
      <c r="DV8" s="344"/>
      <c r="DW8" s="344"/>
      <c r="DY8" s="344" t="s">
        <v>147</v>
      </c>
      <c r="DZ8" s="344"/>
      <c r="EA8" s="344"/>
      <c r="EB8" s="344"/>
      <c r="EC8" s="344"/>
      <c r="ED8" s="344"/>
      <c r="EF8" s="345" t="s">
        <v>137</v>
      </c>
      <c r="EG8" s="345"/>
      <c r="EH8" s="345"/>
      <c r="EI8" s="345"/>
      <c r="EJ8" s="345"/>
      <c r="EK8" s="345"/>
      <c r="EM8" s="344" t="s">
        <v>138</v>
      </c>
      <c r="EN8" s="344"/>
      <c r="EO8" s="344"/>
      <c r="EP8" s="344"/>
      <c r="EQ8" s="344"/>
      <c r="ER8" s="344"/>
      <c r="ET8" s="344" t="s">
        <v>134</v>
      </c>
      <c r="EU8" s="344"/>
      <c r="EV8" s="344"/>
      <c r="EW8" s="344"/>
      <c r="EX8" s="344"/>
      <c r="EY8" s="344"/>
      <c r="FA8" s="344" t="s">
        <v>129</v>
      </c>
      <c r="FB8" s="344"/>
      <c r="FC8" s="344"/>
      <c r="FD8" s="344"/>
      <c r="FE8" s="344"/>
      <c r="FF8" s="344"/>
      <c r="FH8" s="344" t="s">
        <v>126</v>
      </c>
      <c r="FI8" s="344"/>
      <c r="FJ8" s="344"/>
      <c r="FK8" s="344"/>
      <c r="FL8" s="344"/>
      <c r="FM8" s="344"/>
      <c r="FO8" s="345" t="s">
        <v>113</v>
      </c>
      <c r="FP8" s="345"/>
      <c r="FQ8" s="345"/>
      <c r="FR8" s="345"/>
      <c r="FS8" s="345"/>
      <c r="FT8" s="345"/>
      <c r="FV8" s="344" t="s">
        <v>112</v>
      </c>
      <c r="FW8" s="344"/>
      <c r="FX8" s="344"/>
      <c r="FY8" s="344"/>
      <c r="FZ8" s="344"/>
      <c r="GA8" s="344"/>
      <c r="GC8" s="344" t="s">
        <v>110</v>
      </c>
      <c r="GD8" s="344"/>
      <c r="GE8" s="344"/>
      <c r="GF8" s="344"/>
      <c r="GG8" s="344"/>
      <c r="GH8" s="344"/>
      <c r="GI8" s="169"/>
      <c r="GJ8" s="344" t="s">
        <v>107</v>
      </c>
      <c r="GK8" s="344"/>
      <c r="GL8" s="344"/>
      <c r="GM8" s="344"/>
      <c r="GN8" s="344"/>
      <c r="GO8" s="344"/>
      <c r="GQ8" s="344" t="s">
        <v>104</v>
      </c>
      <c r="GR8" s="344"/>
      <c r="GS8" s="344"/>
      <c r="GT8" s="344"/>
      <c r="GU8" s="344"/>
      <c r="GV8" s="344"/>
      <c r="GX8" s="58"/>
    </row>
    <row r="9" spans="1:292" s="57" customFormat="1" ht="11.4">
      <c r="I9" s="58"/>
      <c r="DJ9" s="58"/>
      <c r="DQ9" s="58"/>
      <c r="EM9" s="59"/>
      <c r="EN9" s="59"/>
      <c r="EO9" s="59"/>
      <c r="EP9" s="60"/>
      <c r="EQ9" s="59"/>
      <c r="ER9" s="59"/>
      <c r="ES9" s="59"/>
      <c r="ET9" s="59"/>
      <c r="EU9" s="59"/>
      <c r="EV9" s="59"/>
      <c r="EW9" s="59"/>
      <c r="EX9" s="59"/>
      <c r="EY9" s="59"/>
      <c r="FA9" s="59"/>
      <c r="FB9" s="59"/>
      <c r="FC9" s="59"/>
      <c r="FD9" s="60"/>
      <c r="FE9" s="59"/>
      <c r="FF9" s="59"/>
      <c r="FH9" s="59"/>
      <c r="FI9" s="59"/>
      <c r="FJ9" s="59"/>
      <c r="FK9" s="60"/>
      <c r="FL9" s="59"/>
      <c r="FM9" s="59"/>
      <c r="FO9" s="59"/>
      <c r="FP9" s="59"/>
      <c r="FQ9" s="59"/>
      <c r="FR9" s="60"/>
      <c r="FS9" s="59"/>
      <c r="FT9" s="59"/>
      <c r="FV9" s="59"/>
      <c r="FW9" s="59"/>
      <c r="FX9" s="59"/>
      <c r="FY9" s="60"/>
      <c r="FZ9" s="59"/>
      <c r="GA9" s="59"/>
      <c r="GC9" s="59"/>
      <c r="GD9" s="59"/>
      <c r="GE9" s="59"/>
      <c r="GF9" s="60"/>
      <c r="GG9" s="59"/>
      <c r="GH9" s="59"/>
      <c r="GI9" s="59"/>
      <c r="GJ9" s="59"/>
      <c r="GK9" s="59"/>
      <c r="GL9" s="59"/>
      <c r="GM9" s="60"/>
      <c r="GN9" s="59"/>
      <c r="GO9" s="59"/>
      <c r="GQ9" s="59"/>
      <c r="GR9" s="59"/>
      <c r="GS9" s="59"/>
      <c r="GT9" s="60"/>
      <c r="GU9" s="59"/>
      <c r="GV9" s="59"/>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row>
    <row r="10" spans="1:292" s="57" customFormat="1" ht="36">
      <c r="C10" s="61" t="s">
        <v>66</v>
      </c>
      <c r="D10" s="62" t="s">
        <v>118</v>
      </c>
      <c r="E10" s="62" t="s">
        <v>67</v>
      </c>
      <c r="F10" s="62" t="s">
        <v>171</v>
      </c>
      <c r="G10" s="61" t="s">
        <v>68</v>
      </c>
      <c r="H10" s="62" t="s">
        <v>119</v>
      </c>
      <c r="I10" s="62"/>
      <c r="J10" s="61" t="s">
        <v>66</v>
      </c>
      <c r="K10" s="62" t="s">
        <v>118</v>
      </c>
      <c r="L10" s="62" t="s">
        <v>67</v>
      </c>
      <c r="M10" s="62" t="s">
        <v>171</v>
      </c>
      <c r="N10" s="61" t="s">
        <v>68</v>
      </c>
      <c r="O10" s="62" t="s">
        <v>119</v>
      </c>
      <c r="Q10" s="61" t="s">
        <v>66</v>
      </c>
      <c r="R10" s="62" t="s">
        <v>118</v>
      </c>
      <c r="S10" s="62" t="s">
        <v>67</v>
      </c>
      <c r="T10" s="62" t="s">
        <v>171</v>
      </c>
      <c r="U10" s="61" t="s">
        <v>68</v>
      </c>
      <c r="V10" s="62" t="s">
        <v>119</v>
      </c>
      <c r="X10" s="61" t="s">
        <v>66</v>
      </c>
      <c r="Y10" s="62" t="s">
        <v>118</v>
      </c>
      <c r="Z10" s="62" t="s">
        <v>67</v>
      </c>
      <c r="AA10" s="62" t="s">
        <v>171</v>
      </c>
      <c r="AB10" s="61" t="s">
        <v>68</v>
      </c>
      <c r="AC10" s="62" t="s">
        <v>119</v>
      </c>
      <c r="AE10" s="61" t="s">
        <v>66</v>
      </c>
      <c r="AF10" s="62" t="s">
        <v>118</v>
      </c>
      <c r="AG10" s="62" t="s">
        <v>67</v>
      </c>
      <c r="AH10" s="62" t="s">
        <v>171</v>
      </c>
      <c r="AI10" s="61" t="s">
        <v>68</v>
      </c>
      <c r="AJ10" s="62" t="s">
        <v>119</v>
      </c>
      <c r="AL10" s="61" t="s">
        <v>66</v>
      </c>
      <c r="AM10" s="62" t="s">
        <v>118</v>
      </c>
      <c r="AN10" s="62" t="s">
        <v>67</v>
      </c>
      <c r="AO10" s="62" t="s">
        <v>171</v>
      </c>
      <c r="AP10" s="61" t="s">
        <v>68</v>
      </c>
      <c r="AQ10" s="62" t="s">
        <v>119</v>
      </c>
      <c r="AS10" s="61" t="s">
        <v>66</v>
      </c>
      <c r="AT10" s="62" t="s">
        <v>118</v>
      </c>
      <c r="AU10" s="62" t="s">
        <v>67</v>
      </c>
      <c r="AV10" s="62" t="s">
        <v>171</v>
      </c>
      <c r="AW10" s="61" t="s">
        <v>68</v>
      </c>
      <c r="AX10" s="62" t="s">
        <v>119</v>
      </c>
      <c r="AZ10" s="61" t="s">
        <v>66</v>
      </c>
      <c r="BA10" s="62" t="s">
        <v>118</v>
      </c>
      <c r="BB10" s="62" t="s">
        <v>67</v>
      </c>
      <c r="BC10" s="62" t="s">
        <v>171</v>
      </c>
      <c r="BD10" s="61" t="s">
        <v>68</v>
      </c>
      <c r="BE10" s="62" t="s">
        <v>119</v>
      </c>
      <c r="BG10" s="61" t="s">
        <v>66</v>
      </c>
      <c r="BH10" s="62" t="s">
        <v>118</v>
      </c>
      <c r="BI10" s="62" t="s">
        <v>67</v>
      </c>
      <c r="BJ10" s="62" t="s">
        <v>171</v>
      </c>
      <c r="BK10" s="61" t="s">
        <v>68</v>
      </c>
      <c r="BL10" s="62" t="s">
        <v>119</v>
      </c>
      <c r="BN10" s="61" t="s">
        <v>66</v>
      </c>
      <c r="BO10" s="62" t="s">
        <v>118</v>
      </c>
      <c r="BP10" s="62" t="s">
        <v>67</v>
      </c>
      <c r="BQ10" s="62" t="s">
        <v>171</v>
      </c>
      <c r="BR10" s="61" t="s">
        <v>68</v>
      </c>
      <c r="BS10" s="62" t="s">
        <v>119</v>
      </c>
      <c r="BU10" s="61" t="s">
        <v>66</v>
      </c>
      <c r="BV10" s="62" t="s">
        <v>118</v>
      </c>
      <c r="BW10" s="62" t="s">
        <v>67</v>
      </c>
      <c r="BX10" s="62" t="s">
        <v>171</v>
      </c>
      <c r="BY10" s="61" t="s">
        <v>68</v>
      </c>
      <c r="BZ10" s="62" t="s">
        <v>119</v>
      </c>
      <c r="CB10" s="61" t="s">
        <v>66</v>
      </c>
      <c r="CC10" s="62" t="s">
        <v>118</v>
      </c>
      <c r="CD10" s="62" t="s">
        <v>67</v>
      </c>
      <c r="CE10" s="62" t="s">
        <v>171</v>
      </c>
      <c r="CF10" s="61" t="s">
        <v>68</v>
      </c>
      <c r="CG10" s="62" t="s">
        <v>119</v>
      </c>
      <c r="CI10" s="61" t="s">
        <v>66</v>
      </c>
      <c r="CJ10" s="62" t="s">
        <v>118</v>
      </c>
      <c r="CK10" s="62" t="s">
        <v>67</v>
      </c>
      <c r="CL10" s="62" t="s">
        <v>171</v>
      </c>
      <c r="CM10" s="61" t="s">
        <v>68</v>
      </c>
      <c r="CN10" s="62" t="s">
        <v>119</v>
      </c>
      <c r="CP10" s="61" t="s">
        <v>66</v>
      </c>
      <c r="CQ10" s="62" t="s">
        <v>118</v>
      </c>
      <c r="CR10" s="62" t="s">
        <v>67</v>
      </c>
      <c r="CS10" s="62" t="s">
        <v>171</v>
      </c>
      <c r="CT10" s="61" t="s">
        <v>68</v>
      </c>
      <c r="CU10" s="62" t="s">
        <v>119</v>
      </c>
      <c r="CW10" s="61" t="s">
        <v>66</v>
      </c>
      <c r="CX10" s="62" t="s">
        <v>118</v>
      </c>
      <c r="CY10" s="62" t="s">
        <v>67</v>
      </c>
      <c r="CZ10" s="62" t="s">
        <v>171</v>
      </c>
      <c r="DA10" s="61" t="s">
        <v>68</v>
      </c>
      <c r="DB10" s="62" t="s">
        <v>119</v>
      </c>
      <c r="DD10" s="61" t="s">
        <v>66</v>
      </c>
      <c r="DE10" s="62" t="s">
        <v>118</v>
      </c>
      <c r="DF10" s="62" t="s">
        <v>67</v>
      </c>
      <c r="DG10" s="62" t="s">
        <v>171</v>
      </c>
      <c r="DH10" s="61" t="s">
        <v>68</v>
      </c>
      <c r="DI10" s="62" t="s">
        <v>119</v>
      </c>
      <c r="DJ10" s="169"/>
      <c r="DK10" s="61" t="s">
        <v>66</v>
      </c>
      <c r="DL10" s="62" t="s">
        <v>118</v>
      </c>
      <c r="DM10" s="62" t="s">
        <v>67</v>
      </c>
      <c r="DN10" s="62" t="s">
        <v>171</v>
      </c>
      <c r="DO10" s="61" t="s">
        <v>68</v>
      </c>
      <c r="DP10" s="62" t="s">
        <v>119</v>
      </c>
      <c r="DQ10" s="169"/>
      <c r="DR10" s="61" t="s">
        <v>66</v>
      </c>
      <c r="DS10" s="62" t="s">
        <v>118</v>
      </c>
      <c r="DT10" s="62" t="s">
        <v>67</v>
      </c>
      <c r="DU10" s="62" t="s">
        <v>171</v>
      </c>
      <c r="DV10" s="61" t="s">
        <v>68</v>
      </c>
      <c r="DW10" s="62" t="s">
        <v>119</v>
      </c>
      <c r="DY10" s="61" t="s">
        <v>66</v>
      </c>
      <c r="DZ10" s="62" t="s">
        <v>118</v>
      </c>
      <c r="EA10" s="62" t="s">
        <v>67</v>
      </c>
      <c r="EB10" s="62" t="s">
        <v>171</v>
      </c>
      <c r="EC10" s="61" t="s">
        <v>68</v>
      </c>
      <c r="ED10" s="62" t="s">
        <v>119</v>
      </c>
      <c r="EF10" s="61" t="s">
        <v>66</v>
      </c>
      <c r="EG10" s="62" t="s">
        <v>118</v>
      </c>
      <c r="EH10" s="62" t="s">
        <v>67</v>
      </c>
      <c r="EI10" s="62" t="s">
        <v>171</v>
      </c>
      <c r="EJ10" s="61" t="s">
        <v>68</v>
      </c>
      <c r="EK10" s="62" t="s">
        <v>119</v>
      </c>
      <c r="EM10" s="61" t="s">
        <v>66</v>
      </c>
      <c r="EN10" s="62" t="s">
        <v>118</v>
      </c>
      <c r="EO10" s="62" t="s">
        <v>67</v>
      </c>
      <c r="EP10" s="62" t="s">
        <v>171</v>
      </c>
      <c r="EQ10" s="61" t="s">
        <v>68</v>
      </c>
      <c r="ER10" s="62" t="s">
        <v>119</v>
      </c>
      <c r="ES10" s="169"/>
      <c r="ET10" s="61" t="s">
        <v>66</v>
      </c>
      <c r="EU10" s="62" t="s">
        <v>118</v>
      </c>
      <c r="EV10" s="62" t="s">
        <v>67</v>
      </c>
      <c r="EW10" s="62" t="s">
        <v>171</v>
      </c>
      <c r="EX10" s="61" t="s">
        <v>68</v>
      </c>
      <c r="EY10" s="62" t="s">
        <v>119</v>
      </c>
      <c r="FA10" s="61" t="s">
        <v>66</v>
      </c>
      <c r="FB10" s="62" t="s">
        <v>118</v>
      </c>
      <c r="FC10" s="62" t="s">
        <v>67</v>
      </c>
      <c r="FD10" s="62" t="s">
        <v>171</v>
      </c>
      <c r="FE10" s="61" t="s">
        <v>68</v>
      </c>
      <c r="FF10" s="62" t="s">
        <v>119</v>
      </c>
      <c r="FH10" s="61" t="s">
        <v>66</v>
      </c>
      <c r="FI10" s="62" t="s">
        <v>118</v>
      </c>
      <c r="FJ10" s="62" t="s">
        <v>67</v>
      </c>
      <c r="FK10" s="62" t="s">
        <v>171</v>
      </c>
      <c r="FL10" s="61" t="s">
        <v>68</v>
      </c>
      <c r="FM10" s="62" t="s">
        <v>119</v>
      </c>
      <c r="FO10" s="61" t="s">
        <v>66</v>
      </c>
      <c r="FP10" s="62" t="s">
        <v>118</v>
      </c>
      <c r="FQ10" s="62" t="s">
        <v>67</v>
      </c>
      <c r="FR10" s="62" t="s">
        <v>171</v>
      </c>
      <c r="FS10" s="61" t="s">
        <v>68</v>
      </c>
      <c r="FT10" s="62" t="s">
        <v>119</v>
      </c>
      <c r="FV10" s="61" t="s">
        <v>66</v>
      </c>
      <c r="FW10" s="62" t="s">
        <v>118</v>
      </c>
      <c r="FX10" s="62" t="s">
        <v>67</v>
      </c>
      <c r="FY10" s="62" t="s">
        <v>171</v>
      </c>
      <c r="FZ10" s="61" t="s">
        <v>68</v>
      </c>
      <c r="GA10" s="62" t="s">
        <v>119</v>
      </c>
      <c r="GC10" s="61" t="s">
        <v>66</v>
      </c>
      <c r="GD10" s="62" t="s">
        <v>118</v>
      </c>
      <c r="GE10" s="62" t="s">
        <v>67</v>
      </c>
      <c r="GF10" s="62" t="s">
        <v>171</v>
      </c>
      <c r="GG10" s="61" t="s">
        <v>68</v>
      </c>
      <c r="GH10" s="62" t="s">
        <v>119</v>
      </c>
      <c r="GI10" s="62"/>
      <c r="GJ10" s="61" t="s">
        <v>66</v>
      </c>
      <c r="GK10" s="62" t="s">
        <v>118</v>
      </c>
      <c r="GL10" s="62" t="s">
        <v>67</v>
      </c>
      <c r="GM10" s="62" t="s">
        <v>171</v>
      </c>
      <c r="GN10" s="61" t="s">
        <v>68</v>
      </c>
      <c r="GO10" s="62" t="s">
        <v>119</v>
      </c>
      <c r="GQ10" s="61" t="s">
        <v>66</v>
      </c>
      <c r="GR10" s="62" t="s">
        <v>118</v>
      </c>
      <c r="GS10" s="62" t="s">
        <v>67</v>
      </c>
      <c r="GT10" s="62" t="s">
        <v>171</v>
      </c>
      <c r="GU10" s="61" t="s">
        <v>68</v>
      </c>
      <c r="GV10" s="62" t="s">
        <v>119</v>
      </c>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c r="JL10" s="58"/>
      <c r="JM10" s="58"/>
      <c r="JN10" s="58"/>
      <c r="JO10" s="58"/>
      <c r="JP10" s="58"/>
      <c r="JQ10" s="58"/>
      <c r="JR10" s="58"/>
      <c r="JS10" s="58"/>
      <c r="JT10" s="58"/>
      <c r="JU10" s="58"/>
      <c r="JV10" s="58"/>
      <c r="JW10" s="58"/>
      <c r="JX10" s="58"/>
      <c r="JY10" s="58"/>
      <c r="JZ10" s="58"/>
      <c r="KA10" s="58"/>
      <c r="KB10" s="58"/>
      <c r="KC10" s="58"/>
      <c r="KD10" s="58"/>
      <c r="KE10" s="58"/>
      <c r="KF10" s="58"/>
    </row>
    <row r="11" spans="1:292" s="57" customFormat="1" ht="11.4">
      <c r="C11" s="58"/>
      <c r="D11" s="58"/>
      <c r="E11" s="58"/>
      <c r="F11" s="58"/>
      <c r="G11" s="58"/>
      <c r="H11" s="58"/>
      <c r="I11" s="58"/>
      <c r="AE11" s="58"/>
      <c r="AF11" s="58"/>
      <c r="AG11" s="58"/>
      <c r="AH11" s="58"/>
      <c r="AI11" s="58"/>
      <c r="AJ11" s="58"/>
      <c r="DJ11" s="58"/>
      <c r="DQ11" s="58"/>
      <c r="EM11" s="59"/>
      <c r="EN11" s="59"/>
      <c r="EO11" s="59"/>
      <c r="EP11" s="60"/>
      <c r="EQ11" s="59"/>
      <c r="ER11" s="59"/>
      <c r="ES11" s="59"/>
      <c r="ET11" s="59"/>
      <c r="EU11" s="59"/>
      <c r="EV11" s="59"/>
      <c r="EW11" s="59"/>
      <c r="EX11" s="59"/>
      <c r="EY11" s="59"/>
      <c r="FA11" s="59"/>
      <c r="FB11" s="59"/>
      <c r="FC11" s="59"/>
      <c r="FD11" s="60"/>
      <c r="FE11" s="59"/>
      <c r="FF11" s="59"/>
      <c r="FH11" s="59"/>
      <c r="FI11" s="59"/>
      <c r="FJ11" s="59"/>
      <c r="FK11" s="60"/>
      <c r="FL11" s="59"/>
      <c r="FM11" s="59"/>
      <c r="FO11" s="59"/>
      <c r="FP11" s="59"/>
      <c r="FQ11" s="59"/>
      <c r="FR11" s="60"/>
      <c r="FS11" s="59"/>
      <c r="FT11" s="59"/>
      <c r="FV11" s="59"/>
      <c r="FW11" s="59"/>
      <c r="FX11" s="59"/>
      <c r="FY11" s="60"/>
      <c r="FZ11" s="59"/>
      <c r="GA11" s="59"/>
      <c r="GC11" s="59"/>
      <c r="GD11" s="59"/>
      <c r="GE11" s="59"/>
      <c r="GF11" s="60"/>
      <c r="GG11" s="59"/>
      <c r="GH11" s="59"/>
      <c r="GI11" s="59"/>
      <c r="GJ11" s="59"/>
      <c r="GK11" s="59"/>
      <c r="GL11" s="59"/>
      <c r="GM11" s="60"/>
      <c r="GN11" s="59"/>
      <c r="GO11" s="59"/>
      <c r="GQ11" s="59"/>
      <c r="GR11" s="59"/>
      <c r="GS11" s="59"/>
      <c r="GT11" s="60"/>
      <c r="GU11" s="59"/>
      <c r="GV11" s="59"/>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c r="IX11" s="58"/>
      <c r="IY11" s="58"/>
      <c r="IZ11" s="58"/>
      <c r="JA11" s="58"/>
      <c r="JB11" s="58"/>
      <c r="JC11" s="58"/>
      <c r="JD11" s="58"/>
      <c r="JE11" s="58"/>
      <c r="JF11" s="58"/>
      <c r="JG11" s="58"/>
      <c r="JH11" s="58"/>
      <c r="JI11" s="58"/>
      <c r="JJ11" s="58"/>
      <c r="JK11" s="58"/>
      <c r="JL11" s="58"/>
      <c r="JM11" s="58"/>
      <c r="JN11" s="58"/>
      <c r="JO11" s="58"/>
      <c r="JP11" s="58"/>
      <c r="JQ11" s="58"/>
      <c r="JR11" s="58"/>
      <c r="JS11" s="58"/>
      <c r="JT11" s="58"/>
      <c r="JU11" s="58"/>
      <c r="JV11" s="58"/>
      <c r="JW11" s="58"/>
      <c r="JX11" s="58"/>
      <c r="JY11" s="58"/>
      <c r="JZ11" s="58"/>
      <c r="KA11" s="58"/>
      <c r="KB11" s="58"/>
      <c r="KC11" s="58"/>
      <c r="KD11" s="58"/>
      <c r="KE11" s="58"/>
      <c r="KF11" s="58"/>
    </row>
    <row r="12" spans="1:292" s="57" customFormat="1" ht="12">
      <c r="A12" s="83" t="s">
        <v>60</v>
      </c>
      <c r="B12" s="83"/>
      <c r="C12" s="151"/>
      <c r="D12" s="151"/>
      <c r="E12" s="151"/>
      <c r="F12" s="151"/>
      <c r="G12" s="151"/>
      <c r="H12" s="151"/>
      <c r="I12" s="151"/>
      <c r="J12" s="151"/>
      <c r="K12" s="151"/>
      <c r="L12" s="151"/>
      <c r="M12" s="151"/>
      <c r="N12" s="151"/>
      <c r="O12" s="151"/>
      <c r="P12" s="83"/>
      <c r="Q12" s="151"/>
      <c r="R12" s="151"/>
      <c r="S12" s="151"/>
      <c r="T12" s="151"/>
      <c r="U12" s="151"/>
      <c r="V12" s="151"/>
      <c r="W12" s="83"/>
      <c r="X12" s="151"/>
      <c r="Y12" s="151"/>
      <c r="Z12" s="151"/>
      <c r="AA12" s="151"/>
      <c r="AB12" s="151"/>
      <c r="AC12" s="151"/>
      <c r="AD12" s="83"/>
      <c r="AE12" s="151"/>
      <c r="AF12" s="151"/>
      <c r="AG12" s="151"/>
      <c r="AH12" s="151"/>
      <c r="AI12" s="151"/>
      <c r="AJ12" s="151"/>
      <c r="AK12" s="83"/>
      <c r="AL12" s="151"/>
      <c r="AM12" s="151"/>
      <c r="AN12" s="151"/>
      <c r="AO12" s="151"/>
      <c r="AP12" s="151"/>
      <c r="AQ12" s="151"/>
      <c r="AR12" s="83"/>
      <c r="AS12" s="83"/>
      <c r="AT12" s="83"/>
      <c r="AU12" s="83"/>
      <c r="AV12" s="83"/>
      <c r="AW12" s="83"/>
      <c r="AX12" s="83"/>
      <c r="AY12" s="83"/>
      <c r="AZ12" s="83"/>
      <c r="BA12" s="83"/>
      <c r="BB12" s="83"/>
      <c r="BC12" s="83"/>
      <c r="BD12" s="83"/>
      <c r="BE12" s="83"/>
      <c r="BF12" s="83"/>
      <c r="BG12" s="151"/>
      <c r="BH12" s="151"/>
      <c r="BI12" s="151"/>
      <c r="BJ12" s="151"/>
      <c r="BK12" s="151"/>
      <c r="BL12" s="151"/>
      <c r="BM12" s="83"/>
      <c r="BN12" s="83"/>
      <c r="BO12" s="83"/>
      <c r="BP12" s="83"/>
      <c r="BQ12" s="83"/>
      <c r="BR12" s="151"/>
      <c r="BS12" s="83"/>
      <c r="BT12" s="83"/>
      <c r="BU12" s="83"/>
      <c r="BV12" s="83"/>
      <c r="BW12" s="83"/>
      <c r="BX12" s="83"/>
      <c r="BY12" s="151"/>
      <c r="BZ12" s="83"/>
      <c r="CA12" s="83"/>
      <c r="CB12" s="83"/>
      <c r="CC12" s="83"/>
      <c r="CD12" s="83"/>
      <c r="CE12" s="83"/>
      <c r="CF12" s="151"/>
      <c r="CG12" s="83"/>
      <c r="CH12" s="83"/>
      <c r="CI12" s="83"/>
      <c r="CJ12" s="83"/>
      <c r="CK12" s="83"/>
      <c r="CL12" s="83"/>
      <c r="CM12" s="151"/>
      <c r="CN12" s="83"/>
      <c r="CO12" s="83"/>
      <c r="CP12" s="83"/>
      <c r="CQ12" s="83"/>
      <c r="CR12" s="83"/>
      <c r="CS12" s="83"/>
      <c r="CT12" s="151"/>
      <c r="CU12" s="83"/>
      <c r="CV12" s="83"/>
      <c r="CW12" s="83"/>
      <c r="CX12" s="83"/>
      <c r="CY12" s="83"/>
      <c r="CZ12" s="83"/>
      <c r="DA12" s="83"/>
      <c r="DB12" s="83"/>
      <c r="DC12" s="83"/>
      <c r="DD12" s="83"/>
      <c r="DE12" s="83"/>
      <c r="DF12" s="83"/>
      <c r="DG12" s="83"/>
      <c r="DH12" s="151"/>
      <c r="DI12" s="83"/>
      <c r="DJ12" s="151"/>
      <c r="DK12" s="83"/>
      <c r="DL12" s="83"/>
      <c r="DM12" s="83"/>
      <c r="DN12" s="83"/>
      <c r="DO12" s="151"/>
      <c r="DP12" s="83"/>
      <c r="DQ12" s="151"/>
      <c r="DR12" s="83"/>
      <c r="DS12" s="83"/>
      <c r="DT12" s="83"/>
      <c r="DU12" s="83"/>
      <c r="DV12" s="151"/>
      <c r="DW12" s="83"/>
      <c r="DX12" s="83"/>
      <c r="DY12" s="83"/>
      <c r="DZ12" s="83"/>
      <c r="EA12" s="83"/>
      <c r="EB12" s="83"/>
      <c r="EC12" s="151"/>
      <c r="ED12" s="83"/>
      <c r="EE12" s="83"/>
      <c r="EF12" s="81"/>
      <c r="EG12" s="151"/>
      <c r="EH12" s="81"/>
      <c r="EJ12" s="142"/>
      <c r="EK12" s="151"/>
      <c r="EL12" s="83"/>
      <c r="EM12" s="81"/>
      <c r="EN12" s="113"/>
      <c r="EO12" s="81"/>
      <c r="EP12" s="82"/>
      <c r="EQ12" s="81"/>
      <c r="ER12" s="81"/>
      <c r="ES12" s="81"/>
      <c r="ET12" s="81"/>
      <c r="EU12" s="81"/>
      <c r="EV12" s="81"/>
      <c r="EW12" s="81"/>
      <c r="EX12" s="81"/>
      <c r="EY12" s="81"/>
      <c r="EZ12" s="83"/>
      <c r="FA12" s="81"/>
      <c r="FB12" s="113"/>
      <c r="FC12" s="81"/>
      <c r="FD12" s="82"/>
      <c r="FE12" s="81"/>
      <c r="FF12" s="81"/>
      <c r="FG12" s="83"/>
      <c r="FH12" s="81"/>
      <c r="FI12" s="113"/>
      <c r="FJ12" s="81"/>
      <c r="FK12" s="82"/>
      <c r="FL12" s="81"/>
      <c r="FM12" s="81"/>
      <c r="FN12" s="83"/>
      <c r="FO12" s="81"/>
      <c r="FP12" s="113"/>
      <c r="FQ12" s="81"/>
      <c r="FR12" s="82"/>
      <c r="FS12" s="81"/>
      <c r="FT12" s="81"/>
      <c r="FU12" s="83"/>
      <c r="FV12" s="81"/>
      <c r="FW12" s="113"/>
      <c r="FX12" s="81"/>
      <c r="FY12" s="82"/>
      <c r="FZ12" s="81"/>
      <c r="GA12" s="81"/>
      <c r="GB12" s="83"/>
      <c r="GC12" s="81"/>
      <c r="GD12" s="113"/>
      <c r="GE12" s="81"/>
      <c r="GF12" s="82"/>
      <c r="GG12" s="81"/>
      <c r="GH12" s="81"/>
      <c r="GI12" s="81"/>
      <c r="GJ12" s="81"/>
      <c r="GK12" s="113"/>
      <c r="GL12" s="81"/>
      <c r="GM12" s="82"/>
      <c r="GN12" s="81"/>
      <c r="GO12" s="81"/>
      <c r="GP12" s="83"/>
      <c r="GQ12" s="81"/>
      <c r="GR12" s="113"/>
      <c r="GS12" s="81"/>
      <c r="GT12" s="82"/>
      <c r="GU12" s="81"/>
      <c r="GV12" s="81"/>
      <c r="GW12" s="83"/>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c r="IT12" s="58"/>
      <c r="IU12" s="58"/>
      <c r="IV12" s="58"/>
      <c r="IW12" s="58"/>
      <c r="IX12" s="58"/>
      <c r="IY12" s="58"/>
      <c r="IZ12" s="58"/>
      <c r="JA12" s="58"/>
      <c r="JB12" s="58"/>
      <c r="JC12" s="58"/>
      <c r="JD12" s="58"/>
      <c r="JE12" s="58"/>
      <c r="JF12" s="58"/>
      <c r="JG12" s="58"/>
      <c r="JH12" s="58"/>
      <c r="JI12" s="58"/>
      <c r="JJ12" s="58"/>
      <c r="JK12" s="58"/>
      <c r="JL12" s="58"/>
      <c r="JM12" s="58"/>
      <c r="JN12" s="58"/>
      <c r="JO12" s="58"/>
      <c r="JP12" s="58"/>
      <c r="JQ12" s="58"/>
      <c r="JR12" s="58"/>
      <c r="JS12" s="58"/>
      <c r="JT12" s="58"/>
      <c r="JU12" s="58"/>
      <c r="JV12" s="58"/>
      <c r="JW12" s="58"/>
      <c r="JX12" s="58"/>
      <c r="JY12" s="58"/>
      <c r="JZ12" s="58"/>
      <c r="KA12" s="58"/>
      <c r="KB12" s="58"/>
      <c r="KC12" s="58"/>
      <c r="KD12" s="58"/>
      <c r="KE12" s="58"/>
      <c r="KF12" s="58"/>
    </row>
    <row r="13" spans="1:292" s="57" customFormat="1" ht="12">
      <c r="A13" s="77" t="s">
        <v>99</v>
      </c>
      <c r="B13" s="77"/>
      <c r="C13" s="81">
        <v>354235</v>
      </c>
      <c r="D13" s="58"/>
      <c r="E13" s="113">
        <v>-2484</v>
      </c>
      <c r="F13" s="114">
        <v>-1</v>
      </c>
      <c r="G13" s="142">
        <f>SUM(C13:E13)</f>
        <v>351751</v>
      </c>
      <c r="H13" s="142"/>
      <c r="I13" s="142"/>
      <c r="J13" s="81">
        <v>123729</v>
      </c>
      <c r="K13" s="113"/>
      <c r="L13" s="81">
        <v>-505</v>
      </c>
      <c r="M13" s="114">
        <v>-1</v>
      </c>
      <c r="N13" s="142">
        <f>SUM(J13:L13)</f>
        <v>123224</v>
      </c>
      <c r="O13" s="142"/>
      <c r="P13" s="77"/>
      <c r="Q13" s="81">
        <v>117882</v>
      </c>
      <c r="R13" s="113"/>
      <c r="S13" s="81">
        <v>-1143</v>
      </c>
      <c r="T13" s="114">
        <v>-1</v>
      </c>
      <c r="U13" s="142">
        <f>SUM(Q13:S13)</f>
        <v>116739</v>
      </c>
      <c r="V13" s="142"/>
      <c r="W13" s="77"/>
      <c r="X13" s="81">
        <v>112624</v>
      </c>
      <c r="Y13" s="113"/>
      <c r="Z13" s="81">
        <v>-836</v>
      </c>
      <c r="AA13" s="114">
        <v>-1</v>
      </c>
      <c r="AB13" s="142">
        <f>SUM(X13:Z13)</f>
        <v>111788</v>
      </c>
      <c r="AC13" s="142"/>
      <c r="AD13" s="77"/>
      <c r="AE13" s="81">
        <v>449940</v>
      </c>
      <c r="AF13" s="58"/>
      <c r="AG13" s="113">
        <v>-1642</v>
      </c>
      <c r="AH13" s="114">
        <v>-1</v>
      </c>
      <c r="AI13" s="142">
        <f>SUM(AE13:AG13)</f>
        <v>448298</v>
      </c>
      <c r="AJ13" s="142"/>
      <c r="AK13" s="77"/>
      <c r="AL13" s="81">
        <v>116569</v>
      </c>
      <c r="AM13" s="113"/>
      <c r="AN13" s="81">
        <v>-490</v>
      </c>
      <c r="AO13" s="114">
        <v>-1</v>
      </c>
      <c r="AP13" s="142">
        <f>SUM(AL13:AN13)</f>
        <v>116079</v>
      </c>
      <c r="AQ13" s="142"/>
      <c r="AR13" s="77"/>
      <c r="AS13" s="81">
        <v>127565</v>
      </c>
      <c r="AT13" s="113"/>
      <c r="AU13" s="81">
        <v>-398</v>
      </c>
      <c r="AV13" s="114">
        <v>-1</v>
      </c>
      <c r="AW13" s="142">
        <f>SUM(AS13:AU13)</f>
        <v>127167</v>
      </c>
      <c r="AX13" s="142"/>
      <c r="AY13" s="77"/>
      <c r="AZ13" s="81">
        <v>103644</v>
      </c>
      <c r="BA13" s="113"/>
      <c r="BB13" s="81">
        <v>-371</v>
      </c>
      <c r="BC13" s="114">
        <v>-1</v>
      </c>
      <c r="BD13" s="142">
        <f>SUM(AZ13:BB13)</f>
        <v>103273</v>
      </c>
      <c r="BE13" s="142"/>
      <c r="BF13" s="77"/>
      <c r="BG13" s="81">
        <v>102162</v>
      </c>
      <c r="BI13" s="113">
        <v>-383</v>
      </c>
      <c r="BJ13" s="114">
        <v>-1</v>
      </c>
      <c r="BK13" s="142">
        <f>SUM(BG13:BI13)</f>
        <v>101779</v>
      </c>
      <c r="BL13" s="142"/>
      <c r="BM13" s="77"/>
      <c r="BN13" s="81">
        <v>383993</v>
      </c>
      <c r="BO13" s="113"/>
      <c r="BP13" s="81">
        <v>-948</v>
      </c>
      <c r="BQ13" s="114">
        <v>-1</v>
      </c>
      <c r="BR13" s="142">
        <f>SUM(BN13:BP13)</f>
        <v>383045</v>
      </c>
      <c r="BS13" s="142"/>
      <c r="BT13" s="77"/>
      <c r="BU13" s="81">
        <v>103719</v>
      </c>
      <c r="BV13" s="113"/>
      <c r="BW13" s="81">
        <v>-75</v>
      </c>
      <c r="BX13" s="114">
        <v>-1</v>
      </c>
      <c r="BY13" s="142">
        <f>SUM(BU13:BW13)</f>
        <v>103644</v>
      </c>
      <c r="BZ13" s="142"/>
      <c r="CA13" s="77"/>
      <c r="CB13" s="81">
        <v>103873</v>
      </c>
      <c r="CC13" s="113"/>
      <c r="CD13" s="81">
        <v>-291</v>
      </c>
      <c r="CE13" s="114">
        <v>-1</v>
      </c>
      <c r="CF13" s="142">
        <f>SUM(CB13:CD13)</f>
        <v>103582</v>
      </c>
      <c r="CG13" s="142"/>
      <c r="CH13" s="77"/>
      <c r="CI13" s="81">
        <v>88698</v>
      </c>
      <c r="CJ13" s="113"/>
      <c r="CK13" s="81">
        <v>-265</v>
      </c>
      <c r="CL13" s="114">
        <v>-1</v>
      </c>
      <c r="CM13" s="142">
        <f>SUM(CI13:CK13)</f>
        <v>88433</v>
      </c>
      <c r="CN13" s="142"/>
      <c r="CO13" s="77"/>
      <c r="CP13" s="81">
        <v>87703</v>
      </c>
      <c r="CQ13" s="113"/>
      <c r="CR13" s="81">
        <v>-317</v>
      </c>
      <c r="CS13" s="114">
        <v>-1</v>
      </c>
      <c r="CT13" s="142">
        <f>SUM(CP13:CR13)</f>
        <v>87386</v>
      </c>
      <c r="CU13" s="142"/>
      <c r="CV13" s="77"/>
      <c r="CW13" s="81">
        <v>364160</v>
      </c>
      <c r="CX13" s="113"/>
      <c r="CY13" s="81">
        <v>-1429</v>
      </c>
      <c r="CZ13" s="114">
        <v>-1</v>
      </c>
      <c r="DA13" s="142">
        <f>SUM(CW13:CY13)</f>
        <v>362731</v>
      </c>
      <c r="DB13" s="142"/>
      <c r="DC13" s="77"/>
      <c r="DD13" s="81">
        <v>95346</v>
      </c>
      <c r="DE13" s="113"/>
      <c r="DF13" s="81">
        <v>-310</v>
      </c>
      <c r="DG13" s="114">
        <v>-1</v>
      </c>
      <c r="DH13" s="142">
        <f>SUM(DD13:DF13)</f>
        <v>95036</v>
      </c>
      <c r="DI13" s="142"/>
      <c r="DJ13" s="142"/>
      <c r="DK13" s="81">
        <v>94195</v>
      </c>
      <c r="DL13" s="113"/>
      <c r="DM13" s="81">
        <v>-135</v>
      </c>
      <c r="DN13" s="114">
        <v>-1</v>
      </c>
      <c r="DO13" s="142">
        <f>SUM(DK13:DM13)</f>
        <v>94060</v>
      </c>
      <c r="DP13" s="142"/>
      <c r="DQ13" s="142"/>
      <c r="DR13" s="81">
        <v>90485</v>
      </c>
      <c r="DS13" s="113"/>
      <c r="DT13" s="81">
        <v>-462</v>
      </c>
      <c r="DU13" s="114">
        <v>-1</v>
      </c>
      <c r="DV13" s="142">
        <f>SUM(DR13:DT13)</f>
        <v>90023</v>
      </c>
      <c r="DW13" s="142"/>
      <c r="DX13" s="77"/>
      <c r="DY13" s="81">
        <v>84134</v>
      </c>
      <c r="DZ13" s="113"/>
      <c r="EA13" s="81">
        <v>-522</v>
      </c>
      <c r="EB13" s="114">
        <v>-1</v>
      </c>
      <c r="EC13" s="142">
        <f>SUM(DY13:EA13)</f>
        <v>83612</v>
      </c>
      <c r="ED13" s="142"/>
      <c r="EE13" s="77"/>
      <c r="EF13" s="81">
        <v>299850</v>
      </c>
      <c r="EG13" s="113"/>
      <c r="EH13" s="81">
        <v>-1229</v>
      </c>
      <c r="EI13" s="114">
        <v>-1</v>
      </c>
      <c r="EJ13" s="142">
        <f>SUM(EF13:EH13)</f>
        <v>298621</v>
      </c>
      <c r="EK13" s="142"/>
      <c r="EL13" s="77"/>
      <c r="EM13" s="81">
        <v>79489</v>
      </c>
      <c r="EN13" s="113"/>
      <c r="EO13" s="81">
        <v>-390</v>
      </c>
      <c r="EP13" s="114">
        <v>-1</v>
      </c>
      <c r="EQ13" s="142">
        <f>SUM(EM13:EO13)</f>
        <v>79099</v>
      </c>
      <c r="ER13" s="142"/>
      <c r="ES13" s="142"/>
      <c r="ET13" s="81">
        <v>77132</v>
      </c>
      <c r="EU13" s="113"/>
      <c r="EV13" s="81">
        <v>-268</v>
      </c>
      <c r="EW13" s="114">
        <v>-1</v>
      </c>
      <c r="EX13" s="142">
        <f>SUM(ET13:EV13)</f>
        <v>76864</v>
      </c>
      <c r="EY13" s="142"/>
      <c r="EZ13" s="77"/>
      <c r="FA13" s="81">
        <v>73061</v>
      </c>
      <c r="FB13" s="113"/>
      <c r="FC13" s="81">
        <v>-211</v>
      </c>
      <c r="FD13" s="114">
        <v>-1</v>
      </c>
      <c r="FE13" s="84">
        <f>SUM(FA13:FC13)</f>
        <v>72850</v>
      </c>
      <c r="FF13" s="84"/>
      <c r="FG13" s="77"/>
      <c r="FH13" s="81">
        <v>70168</v>
      </c>
      <c r="FI13" s="113"/>
      <c r="FJ13" s="81">
        <v>-360</v>
      </c>
      <c r="FK13" s="114">
        <v>-1</v>
      </c>
      <c r="FL13" s="84">
        <f>SUM(FH13:FJ13)</f>
        <v>69808</v>
      </c>
      <c r="FM13" s="84"/>
      <c r="FN13" s="77"/>
      <c r="FO13" s="81">
        <v>244021</v>
      </c>
      <c r="FP13" s="113"/>
      <c r="FQ13" s="81">
        <v>-953</v>
      </c>
      <c r="FR13" s="114">
        <v>-1</v>
      </c>
      <c r="FS13" s="142">
        <f>SUM(FO13:FQ13)</f>
        <v>243068</v>
      </c>
      <c r="FT13" s="142"/>
      <c r="FU13" s="77"/>
      <c r="FV13" s="81">
        <v>64889</v>
      </c>
      <c r="FW13" s="113"/>
      <c r="FX13" s="81">
        <v>-312</v>
      </c>
      <c r="FY13" s="114">
        <v>-1</v>
      </c>
      <c r="FZ13" s="84">
        <f>SUM(FV13:FX13)</f>
        <v>64577</v>
      </c>
      <c r="GA13" s="84"/>
      <c r="GB13" s="77"/>
      <c r="GC13" s="81">
        <v>61298</v>
      </c>
      <c r="GD13" s="113"/>
      <c r="GE13" s="81">
        <v>-202</v>
      </c>
      <c r="GF13" s="114">
        <v>-1</v>
      </c>
      <c r="GG13" s="84">
        <f>SUM(GC13:GE13)</f>
        <v>61096</v>
      </c>
      <c r="GH13" s="84"/>
      <c r="GI13" s="84"/>
      <c r="GJ13" s="81">
        <v>58918</v>
      </c>
      <c r="GK13" s="113"/>
      <c r="GL13" s="81">
        <v>-158</v>
      </c>
      <c r="GM13" s="114">
        <v>-1</v>
      </c>
      <c r="GN13" s="84">
        <f>SUM(GJ13:GL13)</f>
        <v>58760</v>
      </c>
      <c r="GO13" s="84"/>
      <c r="GP13" s="77"/>
      <c r="GQ13" s="81">
        <v>58916</v>
      </c>
      <c r="GR13" s="113"/>
      <c r="GS13" s="81">
        <v>-281</v>
      </c>
      <c r="GT13" s="114">
        <v>-1</v>
      </c>
      <c r="GU13" s="84">
        <f>SUM(GQ13:GS13)</f>
        <v>58635</v>
      </c>
      <c r="GV13" s="84"/>
      <c r="GW13" s="83"/>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c r="IS13" s="58"/>
      <c r="IT13" s="58"/>
      <c r="IU13" s="58"/>
      <c r="IV13" s="58"/>
      <c r="IW13" s="58"/>
      <c r="IX13" s="58"/>
      <c r="IY13" s="58"/>
      <c r="IZ13" s="58"/>
      <c r="JA13" s="58"/>
      <c r="JB13" s="58"/>
      <c r="JC13" s="58"/>
      <c r="JD13" s="58"/>
      <c r="JE13" s="58"/>
      <c r="JF13" s="58"/>
      <c r="JG13" s="58"/>
      <c r="JH13" s="58"/>
      <c r="JI13" s="58"/>
      <c r="JJ13" s="58"/>
      <c r="JK13" s="58"/>
      <c r="JL13" s="58"/>
      <c r="JM13" s="58"/>
      <c r="JN13" s="58"/>
      <c r="JO13" s="58"/>
      <c r="JP13" s="58"/>
      <c r="JQ13" s="58"/>
      <c r="JR13" s="58"/>
      <c r="JS13" s="58"/>
      <c r="JT13" s="58"/>
      <c r="JU13" s="58"/>
      <c r="JV13" s="58"/>
      <c r="JW13" s="58"/>
      <c r="JX13" s="58"/>
      <c r="JY13" s="58"/>
      <c r="JZ13" s="58"/>
      <c r="KA13" s="58"/>
      <c r="KB13" s="58"/>
      <c r="KC13" s="58"/>
      <c r="KD13" s="58"/>
      <c r="KE13" s="58"/>
      <c r="KF13" s="58"/>
    </row>
    <row r="14" spans="1:292" s="57" customFormat="1" ht="11.4">
      <c r="A14" s="79" t="s">
        <v>23</v>
      </c>
      <c r="B14" s="79"/>
      <c r="C14" s="81">
        <v>89815</v>
      </c>
      <c r="D14" s="58"/>
      <c r="E14" s="113">
        <v>-1405</v>
      </c>
      <c r="F14" s="114">
        <v>-1</v>
      </c>
      <c r="G14" s="142">
        <f>SUM(C14:E14)</f>
        <v>88410</v>
      </c>
      <c r="H14" s="142"/>
      <c r="I14" s="142"/>
      <c r="J14" s="81">
        <v>30953</v>
      </c>
      <c r="K14" s="113"/>
      <c r="L14" s="81">
        <v>-464</v>
      </c>
      <c r="M14" s="114">
        <v>-1</v>
      </c>
      <c r="N14" s="142">
        <f>SUM(J14:L14)</f>
        <v>30489</v>
      </c>
      <c r="O14" s="142"/>
      <c r="P14" s="79"/>
      <c r="Q14" s="81">
        <v>29668</v>
      </c>
      <c r="R14" s="113"/>
      <c r="S14" s="81">
        <v>-499</v>
      </c>
      <c r="T14" s="114">
        <v>-1</v>
      </c>
      <c r="U14" s="142">
        <f>SUM(Q14:S14)</f>
        <v>29169</v>
      </c>
      <c r="V14" s="142"/>
      <c r="W14" s="79"/>
      <c r="X14" s="81">
        <v>29194</v>
      </c>
      <c r="Y14" s="113"/>
      <c r="Z14" s="81">
        <v>-442</v>
      </c>
      <c r="AA14" s="114">
        <v>-1</v>
      </c>
      <c r="AB14" s="142">
        <f>SUM(X14:Z14)</f>
        <v>28752</v>
      </c>
      <c r="AC14" s="142"/>
      <c r="AD14" s="79"/>
      <c r="AE14" s="81">
        <v>123894</v>
      </c>
      <c r="AF14" s="58"/>
      <c r="AG14" s="113">
        <v>-1207</v>
      </c>
      <c r="AH14" s="114">
        <v>-1</v>
      </c>
      <c r="AI14" s="142">
        <f>SUM(AE14:AG14)</f>
        <v>122687</v>
      </c>
      <c r="AJ14" s="142"/>
      <c r="AK14" s="149"/>
      <c r="AL14" s="81">
        <v>32568</v>
      </c>
      <c r="AM14" s="113"/>
      <c r="AN14" s="81">
        <v>-310</v>
      </c>
      <c r="AO14" s="114">
        <v>-1</v>
      </c>
      <c r="AP14" s="142">
        <f>SUM(AL14:AN14)</f>
        <v>32258</v>
      </c>
      <c r="AQ14" s="142"/>
      <c r="AR14" s="79"/>
      <c r="AS14" s="81">
        <v>32151</v>
      </c>
      <c r="AT14" s="113"/>
      <c r="AU14" s="81">
        <v>-284</v>
      </c>
      <c r="AV14" s="114">
        <v>-1</v>
      </c>
      <c r="AW14" s="142">
        <f>SUM(AS14:AU14)</f>
        <v>31867</v>
      </c>
      <c r="AX14" s="142"/>
      <c r="AY14" s="79"/>
      <c r="AZ14" s="81">
        <v>29788</v>
      </c>
      <c r="BA14" s="113"/>
      <c r="BB14" s="81">
        <v>-297</v>
      </c>
      <c r="BC14" s="114">
        <v>-1</v>
      </c>
      <c r="BD14" s="142">
        <f>SUM(AZ14:BB14)</f>
        <v>29491</v>
      </c>
      <c r="BE14" s="142"/>
      <c r="BF14" s="79"/>
      <c r="BG14" s="81">
        <v>29387</v>
      </c>
      <c r="BI14" s="113">
        <v>-316</v>
      </c>
      <c r="BJ14" s="114">
        <v>-1</v>
      </c>
      <c r="BK14" s="142">
        <f>SUM(BG14:BI14)</f>
        <v>29071</v>
      </c>
      <c r="BL14" s="142"/>
      <c r="BM14" s="79"/>
      <c r="BN14" s="81">
        <v>124343</v>
      </c>
      <c r="BO14" s="113"/>
      <c r="BP14" s="81">
        <v>-1242</v>
      </c>
      <c r="BQ14" s="114">
        <v>-1</v>
      </c>
      <c r="BR14" s="142">
        <f>SUM(BN14:BP14)</f>
        <v>123101</v>
      </c>
      <c r="BS14" s="142"/>
      <c r="BT14" s="79"/>
      <c r="BU14" s="81">
        <v>30761</v>
      </c>
      <c r="BV14" s="113"/>
      <c r="BW14" s="81">
        <v>-361</v>
      </c>
      <c r="BX14" s="114">
        <v>-1</v>
      </c>
      <c r="BY14" s="142">
        <f>SUM(BU14:BW14)</f>
        <v>30400</v>
      </c>
      <c r="BZ14" s="142"/>
      <c r="CA14" s="79"/>
      <c r="CB14" s="81">
        <v>31844</v>
      </c>
      <c r="CC14" s="113"/>
      <c r="CD14" s="81">
        <v>-310</v>
      </c>
      <c r="CE14" s="114">
        <v>-1</v>
      </c>
      <c r="CF14" s="142">
        <f>SUM(CB14:CD14)</f>
        <v>31534</v>
      </c>
      <c r="CG14" s="142"/>
      <c r="CH14" s="79"/>
      <c r="CI14" s="81">
        <v>31273</v>
      </c>
      <c r="CJ14" s="113"/>
      <c r="CK14" s="81">
        <v>-271</v>
      </c>
      <c r="CL14" s="114">
        <v>-1</v>
      </c>
      <c r="CM14" s="142">
        <f>SUM(CI14:CK14)</f>
        <v>31002</v>
      </c>
      <c r="CN14" s="142"/>
      <c r="CO14" s="79"/>
      <c r="CP14" s="81">
        <v>30465</v>
      </c>
      <c r="CQ14" s="113"/>
      <c r="CR14" s="81">
        <v>-300</v>
      </c>
      <c r="CS14" s="114">
        <v>-1</v>
      </c>
      <c r="CT14" s="142">
        <f>SUM(CP14:CR14)</f>
        <v>30165</v>
      </c>
      <c r="CU14" s="142"/>
      <c r="CV14" s="79"/>
      <c r="CW14" s="81">
        <v>133889</v>
      </c>
      <c r="CX14" s="113"/>
      <c r="CY14" s="81">
        <v>-1233</v>
      </c>
      <c r="CZ14" s="114">
        <v>-1</v>
      </c>
      <c r="DA14" s="142">
        <f>SUM(CW14:CY14)</f>
        <v>132656</v>
      </c>
      <c r="DB14" s="142"/>
      <c r="DC14" s="79"/>
      <c r="DD14" s="81">
        <v>34232</v>
      </c>
      <c r="DE14" s="113"/>
      <c r="DF14" s="81">
        <v>-300</v>
      </c>
      <c r="DG14" s="114">
        <v>-1</v>
      </c>
      <c r="DH14" s="142">
        <f>SUM(DD14:DF14)</f>
        <v>33932</v>
      </c>
      <c r="DI14" s="142"/>
      <c r="DJ14" s="142"/>
      <c r="DK14" s="81">
        <v>33770</v>
      </c>
      <c r="DL14" s="113"/>
      <c r="DM14" s="81">
        <v>-277</v>
      </c>
      <c r="DN14" s="114">
        <v>-1</v>
      </c>
      <c r="DO14" s="142">
        <f>SUM(DK14:DM14)</f>
        <v>33493</v>
      </c>
      <c r="DP14" s="142"/>
      <c r="DQ14" s="142"/>
      <c r="DR14" s="81">
        <v>33117</v>
      </c>
      <c r="DS14" s="113"/>
      <c r="DT14" s="81">
        <v>-327</v>
      </c>
      <c r="DU14" s="114">
        <v>-1</v>
      </c>
      <c r="DV14" s="142">
        <f>SUM(DR14:DT14)</f>
        <v>32790</v>
      </c>
      <c r="DW14" s="142"/>
      <c r="DX14" s="79"/>
      <c r="DY14" s="81">
        <v>32770</v>
      </c>
      <c r="DZ14" s="113"/>
      <c r="EA14" s="81">
        <v>-329</v>
      </c>
      <c r="EB14" s="114">
        <v>-1</v>
      </c>
      <c r="EC14" s="142">
        <f>SUM(DY14:EA14)</f>
        <v>32441</v>
      </c>
      <c r="ED14" s="142"/>
      <c r="EE14" s="79"/>
      <c r="EF14" s="81">
        <v>122565</v>
      </c>
      <c r="EG14" s="113"/>
      <c r="EH14" s="81">
        <v>-1079</v>
      </c>
      <c r="EI14" s="114">
        <v>-1</v>
      </c>
      <c r="EJ14" s="142">
        <f>SUM(EF14:EH14)</f>
        <v>121486</v>
      </c>
      <c r="EK14" s="142"/>
      <c r="EL14" s="79"/>
      <c r="EM14" s="81">
        <v>35175</v>
      </c>
      <c r="EN14" s="113"/>
      <c r="EO14" s="81">
        <v>-313</v>
      </c>
      <c r="EP14" s="114">
        <v>-1</v>
      </c>
      <c r="EQ14" s="142">
        <f>SUM(EM14:EO14)</f>
        <v>34862</v>
      </c>
      <c r="ER14" s="142"/>
      <c r="ES14" s="142"/>
      <c r="ET14" s="81">
        <v>34396</v>
      </c>
      <c r="EU14" s="113"/>
      <c r="EV14" s="81">
        <v>-261</v>
      </c>
      <c r="EW14" s="114">
        <v>-1</v>
      </c>
      <c r="EX14" s="142">
        <f>SUM(ET14:EV14)</f>
        <v>34135</v>
      </c>
      <c r="EY14" s="142"/>
      <c r="EZ14" s="79"/>
      <c r="FA14" s="81">
        <v>27305</v>
      </c>
      <c r="FB14" s="113"/>
      <c r="FC14" s="81">
        <v>-270</v>
      </c>
      <c r="FD14" s="114">
        <v>-1</v>
      </c>
      <c r="FE14" s="84">
        <f>SUM(FA14:FC14)</f>
        <v>27035</v>
      </c>
      <c r="FF14" s="84"/>
      <c r="FG14" s="79"/>
      <c r="FH14" s="81">
        <v>25689</v>
      </c>
      <c r="FI14" s="113"/>
      <c r="FJ14" s="81">
        <v>-235</v>
      </c>
      <c r="FK14" s="114">
        <v>-1</v>
      </c>
      <c r="FL14" s="84">
        <f>SUM(FH14:FJ14)</f>
        <v>25454</v>
      </c>
      <c r="FM14" s="84"/>
      <c r="FN14" s="79"/>
      <c r="FO14" s="81">
        <v>89861</v>
      </c>
      <c r="FP14" s="113"/>
      <c r="FQ14" s="81">
        <v>-900</v>
      </c>
      <c r="FR14" s="114">
        <v>-1</v>
      </c>
      <c r="FS14" s="142">
        <f>SUM(FO14:FQ14)</f>
        <v>88961</v>
      </c>
      <c r="FT14" s="142"/>
      <c r="FU14" s="79"/>
      <c r="FV14" s="81">
        <v>25237</v>
      </c>
      <c r="FW14" s="113"/>
      <c r="FX14" s="81">
        <v>-269</v>
      </c>
      <c r="FY14" s="114">
        <v>-1</v>
      </c>
      <c r="FZ14" s="84">
        <f>SUM(FV14:FX14)</f>
        <v>24968</v>
      </c>
      <c r="GA14" s="84"/>
      <c r="GB14" s="79"/>
      <c r="GC14" s="81">
        <v>22427</v>
      </c>
      <c r="GD14" s="113"/>
      <c r="GE14" s="81">
        <v>-215</v>
      </c>
      <c r="GF14" s="114">
        <v>-1</v>
      </c>
      <c r="GG14" s="84">
        <f>SUM(GC14:GE14)</f>
        <v>22212</v>
      </c>
      <c r="GH14" s="84"/>
      <c r="GI14" s="84"/>
      <c r="GJ14" s="81">
        <v>21689</v>
      </c>
      <c r="GK14" s="113"/>
      <c r="GL14" s="81">
        <v>-258</v>
      </c>
      <c r="GM14" s="114">
        <v>-1</v>
      </c>
      <c r="GN14" s="84">
        <f>SUM(GJ14:GL14)</f>
        <v>21431</v>
      </c>
      <c r="GO14" s="84"/>
      <c r="GP14" s="79"/>
      <c r="GQ14" s="81">
        <v>20508</v>
      </c>
      <c r="GR14" s="113"/>
      <c r="GS14" s="81">
        <v>-158</v>
      </c>
      <c r="GT14" s="114">
        <v>-1</v>
      </c>
      <c r="GU14" s="84">
        <f>SUM(GQ14:GS14)</f>
        <v>20350</v>
      </c>
      <c r="GV14" s="84"/>
      <c r="GW14" s="79"/>
      <c r="GX14" s="63"/>
      <c r="GY14" s="58"/>
      <c r="GZ14" s="58"/>
      <c r="HA14" s="58"/>
      <c r="HB14" s="58"/>
      <c r="HC14" s="58"/>
      <c r="HD14" s="58"/>
      <c r="HE14" s="58"/>
      <c r="HF14" s="58"/>
      <c r="HG14" s="58"/>
      <c r="HH14" s="58"/>
      <c r="HI14" s="58"/>
      <c r="HJ14" s="58"/>
      <c r="HK14" s="58"/>
      <c r="HL14" s="58"/>
      <c r="HM14" s="58"/>
      <c r="HN14" s="58"/>
      <c r="HO14" s="58"/>
      <c r="HP14" s="58"/>
      <c r="HQ14" s="58"/>
      <c r="HR14" s="58"/>
      <c r="HS14" s="58"/>
      <c r="HT14" s="58"/>
      <c r="HU14" s="58"/>
      <c r="HV14" s="58"/>
      <c r="HW14" s="58"/>
      <c r="HX14" s="58"/>
      <c r="HY14" s="58"/>
      <c r="HZ14" s="58"/>
      <c r="IA14" s="58"/>
      <c r="IB14" s="58"/>
      <c r="IC14" s="58"/>
      <c r="ID14" s="58"/>
      <c r="IE14" s="58"/>
      <c r="IF14" s="58"/>
      <c r="IG14" s="58"/>
      <c r="IH14" s="58"/>
      <c r="II14" s="58"/>
      <c r="IJ14" s="58"/>
      <c r="IK14" s="58"/>
      <c r="IL14" s="58"/>
      <c r="IM14" s="58"/>
      <c r="IN14" s="58"/>
      <c r="IO14" s="58"/>
      <c r="IP14" s="58"/>
      <c r="IQ14" s="58"/>
      <c r="IR14" s="58"/>
      <c r="IS14" s="58"/>
      <c r="IT14" s="58"/>
      <c r="IU14" s="58"/>
      <c r="IV14" s="58"/>
      <c r="IW14" s="58"/>
      <c r="IX14" s="58"/>
      <c r="IY14" s="58"/>
      <c r="IZ14" s="58"/>
      <c r="JA14" s="58"/>
      <c r="JB14" s="58"/>
      <c r="JC14" s="58"/>
      <c r="JD14" s="58"/>
      <c r="JE14" s="58"/>
      <c r="JF14" s="58"/>
      <c r="JG14" s="58"/>
      <c r="JH14" s="58"/>
      <c r="JI14" s="58"/>
      <c r="JJ14" s="58"/>
      <c r="JK14" s="58"/>
      <c r="JL14" s="58"/>
      <c r="JM14" s="58"/>
      <c r="JN14" s="58"/>
      <c r="JO14" s="58"/>
      <c r="JP14" s="58"/>
      <c r="JQ14" s="58"/>
      <c r="JR14" s="58"/>
      <c r="JS14" s="58"/>
      <c r="JT14" s="58"/>
      <c r="JU14" s="58"/>
      <c r="JV14" s="58"/>
      <c r="JW14" s="58"/>
      <c r="JX14" s="58"/>
      <c r="JY14" s="58"/>
      <c r="JZ14" s="58"/>
      <c r="KA14" s="58"/>
      <c r="KB14" s="58"/>
      <c r="KC14" s="58"/>
      <c r="KD14" s="58"/>
      <c r="KE14" s="58"/>
      <c r="KF14" s="58"/>
    </row>
    <row r="15" spans="1:292" s="57" customFormat="1" ht="11.4">
      <c r="A15" s="79" t="s">
        <v>79</v>
      </c>
      <c r="B15" s="79"/>
      <c r="C15" s="81">
        <v>143521</v>
      </c>
      <c r="D15" s="58"/>
      <c r="E15" s="113">
        <v>-1867</v>
      </c>
      <c r="F15" s="114">
        <v>-1</v>
      </c>
      <c r="G15" s="142">
        <f>SUM(C15:E15)</f>
        <v>141654</v>
      </c>
      <c r="H15" s="142"/>
      <c r="I15" s="142"/>
      <c r="J15" s="81">
        <v>50321</v>
      </c>
      <c r="K15" s="113"/>
      <c r="L15" s="81">
        <v>-684</v>
      </c>
      <c r="M15" s="114">
        <v>-1</v>
      </c>
      <c r="N15" s="142">
        <f>SUM(J15:L15)</f>
        <v>49637</v>
      </c>
      <c r="O15" s="142"/>
      <c r="P15" s="79"/>
      <c r="Q15" s="81">
        <v>46619</v>
      </c>
      <c r="R15" s="113"/>
      <c r="S15" s="81">
        <v>-666</v>
      </c>
      <c r="T15" s="114">
        <v>-1</v>
      </c>
      <c r="U15" s="142">
        <f>SUM(Q15:S15)</f>
        <v>45953</v>
      </c>
      <c r="V15" s="142"/>
      <c r="W15" s="79"/>
      <c r="X15" s="81">
        <v>46581</v>
      </c>
      <c r="Y15" s="113"/>
      <c r="Z15" s="81">
        <v>-517</v>
      </c>
      <c r="AA15" s="114">
        <v>-1</v>
      </c>
      <c r="AB15" s="142">
        <f>SUM(X15:Z15)</f>
        <v>46064</v>
      </c>
      <c r="AC15" s="142"/>
      <c r="AD15" s="79"/>
      <c r="AE15" s="81">
        <v>212903</v>
      </c>
      <c r="AF15" s="58"/>
      <c r="AG15" s="113">
        <v>-1294</v>
      </c>
      <c r="AH15" s="114">
        <v>-1</v>
      </c>
      <c r="AI15" s="142">
        <f>SUM(AE15:AG15)</f>
        <v>211609</v>
      </c>
      <c r="AJ15" s="142"/>
      <c r="AK15" s="149"/>
      <c r="AL15" s="81">
        <v>48435</v>
      </c>
      <c r="AM15" s="113"/>
      <c r="AN15" s="81">
        <v>-377</v>
      </c>
      <c r="AO15" s="114">
        <v>-1</v>
      </c>
      <c r="AP15" s="142">
        <f>SUM(AL15:AN15)</f>
        <v>48058</v>
      </c>
      <c r="AQ15" s="142"/>
      <c r="AR15" s="79"/>
      <c r="AS15" s="81">
        <v>56526</v>
      </c>
      <c r="AT15" s="113"/>
      <c r="AU15" s="81">
        <v>-328</v>
      </c>
      <c r="AV15" s="114">
        <v>-1</v>
      </c>
      <c r="AW15" s="142">
        <f>SUM(AS15:AU15)</f>
        <v>56198</v>
      </c>
      <c r="AX15" s="142"/>
      <c r="AY15" s="79"/>
      <c r="AZ15" s="81">
        <v>53604</v>
      </c>
      <c r="BA15" s="113"/>
      <c r="BB15" s="81">
        <v>-346</v>
      </c>
      <c r="BC15" s="114">
        <v>-1</v>
      </c>
      <c r="BD15" s="142">
        <f>SUM(AZ15:BB15)</f>
        <v>53258</v>
      </c>
      <c r="BE15" s="142"/>
      <c r="BF15" s="79"/>
      <c r="BG15" s="81">
        <v>54338</v>
      </c>
      <c r="BI15" s="113">
        <v>-243</v>
      </c>
      <c r="BJ15" s="114">
        <v>-1</v>
      </c>
      <c r="BK15" s="142">
        <f>SUM(BG15:BI15)</f>
        <v>54095</v>
      </c>
      <c r="BL15" s="142"/>
      <c r="BM15" s="79"/>
      <c r="BN15" s="81">
        <v>224635</v>
      </c>
      <c r="BO15" s="113"/>
      <c r="BP15" s="81">
        <v>-1764</v>
      </c>
      <c r="BQ15" s="114">
        <v>-1</v>
      </c>
      <c r="BR15" s="142">
        <f>SUM(BN15:BP15)</f>
        <v>222871</v>
      </c>
      <c r="BS15" s="142"/>
      <c r="BT15" s="79"/>
      <c r="BU15" s="81">
        <v>55183</v>
      </c>
      <c r="BV15" s="113"/>
      <c r="BW15" s="81">
        <v>-434</v>
      </c>
      <c r="BX15" s="114">
        <v>-1</v>
      </c>
      <c r="BY15" s="142">
        <f>SUM(BU15:BW15)</f>
        <v>54749</v>
      </c>
      <c r="BZ15" s="142"/>
      <c r="CA15" s="79"/>
      <c r="CB15" s="81">
        <v>56626</v>
      </c>
      <c r="CC15" s="113"/>
      <c r="CD15" s="81">
        <v>-448</v>
      </c>
      <c r="CE15" s="114">
        <v>-1</v>
      </c>
      <c r="CF15" s="142">
        <f>SUM(CB15:CD15)</f>
        <v>56178</v>
      </c>
      <c r="CG15" s="142"/>
      <c r="CH15" s="79"/>
      <c r="CI15" s="81">
        <v>56030</v>
      </c>
      <c r="CJ15" s="113"/>
      <c r="CK15" s="81">
        <v>-358</v>
      </c>
      <c r="CL15" s="114">
        <v>-1</v>
      </c>
      <c r="CM15" s="142">
        <f>SUM(CI15:CK15)</f>
        <v>55672</v>
      </c>
      <c r="CN15" s="142"/>
      <c r="CO15" s="79"/>
      <c r="CP15" s="81">
        <v>56796</v>
      </c>
      <c r="CQ15" s="113"/>
      <c r="CR15" s="81">
        <v>-524</v>
      </c>
      <c r="CS15" s="114">
        <v>-1</v>
      </c>
      <c r="CT15" s="142">
        <f>SUM(CP15:CR15)</f>
        <v>56272</v>
      </c>
      <c r="CU15" s="142"/>
      <c r="CV15" s="79"/>
      <c r="CW15" s="81">
        <v>253389</v>
      </c>
      <c r="CX15" s="113"/>
      <c r="CY15" s="81">
        <v>-1838</v>
      </c>
      <c r="CZ15" s="114">
        <v>-1</v>
      </c>
      <c r="DA15" s="142">
        <f>SUM(CW15:CY15)</f>
        <v>251551</v>
      </c>
      <c r="DB15" s="142"/>
      <c r="DC15" s="79"/>
      <c r="DD15" s="81">
        <v>64896</v>
      </c>
      <c r="DE15" s="113"/>
      <c r="DF15" s="81">
        <v>-516</v>
      </c>
      <c r="DG15" s="114">
        <v>-1</v>
      </c>
      <c r="DH15" s="142">
        <f>SUM(DD15:DF15)</f>
        <v>64380</v>
      </c>
      <c r="DI15" s="142"/>
      <c r="DJ15" s="142"/>
      <c r="DK15" s="81">
        <v>64179</v>
      </c>
      <c r="DL15" s="113"/>
      <c r="DM15" s="81">
        <v>-122</v>
      </c>
      <c r="DN15" s="114">
        <v>-1</v>
      </c>
      <c r="DO15" s="142">
        <f>SUM(DK15:DM15)</f>
        <v>64057</v>
      </c>
      <c r="DP15" s="142"/>
      <c r="DQ15" s="142"/>
      <c r="DR15" s="81">
        <v>64886</v>
      </c>
      <c r="DS15" s="113"/>
      <c r="DT15" s="81">
        <v>-603</v>
      </c>
      <c r="DU15" s="114">
        <v>-1</v>
      </c>
      <c r="DV15" s="142">
        <f>SUM(DR15:DT15)</f>
        <v>64283</v>
      </c>
      <c r="DW15" s="142"/>
      <c r="DX15" s="79"/>
      <c r="DY15" s="81">
        <v>59428</v>
      </c>
      <c r="DZ15" s="113"/>
      <c r="EA15" s="81">
        <v>-597</v>
      </c>
      <c r="EB15" s="114">
        <v>-1</v>
      </c>
      <c r="EC15" s="142">
        <f>SUM(DY15:EA15)</f>
        <v>58831</v>
      </c>
      <c r="ED15" s="142"/>
      <c r="EE15" s="79"/>
      <c r="EF15" s="81">
        <v>194954</v>
      </c>
      <c r="EG15" s="113"/>
      <c r="EH15" s="81">
        <v>-1451</v>
      </c>
      <c r="EI15" s="114">
        <v>-1</v>
      </c>
      <c r="EJ15" s="142">
        <f>SUM(EF15:EH15)</f>
        <v>193503</v>
      </c>
      <c r="EK15" s="142"/>
      <c r="EL15" s="79"/>
      <c r="EM15" s="81">
        <v>57966</v>
      </c>
      <c r="EN15" s="113"/>
      <c r="EO15" s="81">
        <v>-449</v>
      </c>
      <c r="EP15" s="114">
        <v>-1</v>
      </c>
      <c r="EQ15" s="142">
        <f>SUM(EM15:EO15)</f>
        <v>57517</v>
      </c>
      <c r="ER15" s="142"/>
      <c r="ES15" s="142"/>
      <c r="ET15" s="81">
        <v>55470</v>
      </c>
      <c r="EU15" s="113"/>
      <c r="EV15" s="81">
        <v>-89</v>
      </c>
      <c r="EW15" s="114">
        <v>-1</v>
      </c>
      <c r="EX15" s="142">
        <f>SUM(ET15:EV15)</f>
        <v>55381</v>
      </c>
      <c r="EY15" s="142"/>
      <c r="EZ15" s="79"/>
      <c r="FA15" s="81">
        <v>40237</v>
      </c>
      <c r="FB15" s="113"/>
      <c r="FC15" s="81">
        <v>-468</v>
      </c>
      <c r="FD15" s="114">
        <v>-1</v>
      </c>
      <c r="FE15" s="84">
        <f>SUM(FA15:FC15)</f>
        <v>39769</v>
      </c>
      <c r="FF15" s="84"/>
      <c r="FG15" s="79"/>
      <c r="FH15" s="81">
        <v>41281</v>
      </c>
      <c r="FI15" s="113"/>
      <c r="FJ15" s="81">
        <v>-445</v>
      </c>
      <c r="FK15" s="114">
        <v>-1</v>
      </c>
      <c r="FL15" s="84">
        <f>SUM(FH15:FJ15)</f>
        <v>40836</v>
      </c>
      <c r="FM15" s="84"/>
      <c r="FN15" s="79"/>
      <c r="FO15" s="81">
        <v>155584</v>
      </c>
      <c r="FP15" s="113"/>
      <c r="FQ15" s="81">
        <v>-1626</v>
      </c>
      <c r="FR15" s="114">
        <v>-1</v>
      </c>
      <c r="FS15" s="142">
        <f>SUM(FO15:FQ15)</f>
        <v>153958</v>
      </c>
      <c r="FT15" s="142"/>
      <c r="FU15" s="79"/>
      <c r="FV15" s="81">
        <v>41546</v>
      </c>
      <c r="FW15" s="113"/>
      <c r="FX15" s="81">
        <v>-540</v>
      </c>
      <c r="FY15" s="114">
        <v>-1</v>
      </c>
      <c r="FZ15" s="84">
        <f>SUM(FV15:FX15)</f>
        <v>41006</v>
      </c>
      <c r="GA15" s="84"/>
      <c r="GB15" s="79"/>
      <c r="GC15" s="81">
        <v>37599</v>
      </c>
      <c r="GD15" s="113"/>
      <c r="GE15" s="81">
        <v>-247</v>
      </c>
      <c r="GF15" s="114">
        <v>-1</v>
      </c>
      <c r="GG15" s="84">
        <f>SUM(GC15:GE15)</f>
        <v>37352</v>
      </c>
      <c r="GH15" s="84"/>
      <c r="GI15" s="84"/>
      <c r="GJ15" s="81">
        <v>38375</v>
      </c>
      <c r="GK15" s="113"/>
      <c r="GL15" s="81">
        <v>-386</v>
      </c>
      <c r="GM15" s="114">
        <v>-1</v>
      </c>
      <c r="GN15" s="84">
        <f>SUM(GJ15:GL15)</f>
        <v>37989</v>
      </c>
      <c r="GO15" s="84"/>
      <c r="GP15" s="79"/>
      <c r="GQ15" s="81">
        <v>38064</v>
      </c>
      <c r="GR15" s="113"/>
      <c r="GS15" s="81">
        <v>-453</v>
      </c>
      <c r="GT15" s="114">
        <v>-1</v>
      </c>
      <c r="GU15" s="84">
        <f>SUM(GQ15:GS15)</f>
        <v>37611</v>
      </c>
      <c r="GV15" s="84"/>
      <c r="GW15" s="79"/>
      <c r="GX15" s="63"/>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c r="IR15" s="58"/>
      <c r="IS15" s="58"/>
      <c r="IT15" s="58"/>
      <c r="IU15" s="58"/>
      <c r="IV15" s="58"/>
      <c r="IW15" s="58"/>
      <c r="IX15" s="58"/>
      <c r="IY15" s="58"/>
      <c r="IZ15" s="58"/>
      <c r="JA15" s="58"/>
      <c r="JB15" s="58"/>
      <c r="JC15" s="58"/>
      <c r="JD15" s="58"/>
      <c r="JE15" s="58"/>
      <c r="JF15" s="58"/>
      <c r="JG15" s="58"/>
      <c r="JH15" s="58"/>
      <c r="JI15" s="58"/>
      <c r="JJ15" s="58"/>
      <c r="JK15" s="58"/>
      <c r="JL15" s="58"/>
      <c r="JM15" s="58"/>
      <c r="JN15" s="58"/>
      <c r="JO15" s="58"/>
      <c r="JP15" s="58"/>
      <c r="JQ15" s="58"/>
      <c r="JR15" s="58"/>
      <c r="JS15" s="58"/>
      <c r="JT15" s="58"/>
      <c r="JU15" s="58"/>
      <c r="JV15" s="58"/>
      <c r="JW15" s="58"/>
      <c r="JX15" s="58"/>
      <c r="JY15" s="58"/>
      <c r="JZ15" s="58"/>
      <c r="KA15" s="58"/>
      <c r="KB15" s="58"/>
      <c r="KC15" s="58"/>
      <c r="KD15" s="58"/>
      <c r="KE15" s="58"/>
      <c r="KF15" s="58"/>
    </row>
    <row r="16" spans="1:292" s="57" customFormat="1" ht="11.4">
      <c r="A16" s="79" t="s">
        <v>38</v>
      </c>
      <c r="B16" s="79"/>
      <c r="C16" s="81">
        <v>165581</v>
      </c>
      <c r="D16" s="58"/>
      <c r="E16" s="113">
        <v>-165581</v>
      </c>
      <c r="F16" s="114">
        <v>-2</v>
      </c>
      <c r="G16" s="142">
        <f>SUM(C16:E16)</f>
        <v>0</v>
      </c>
      <c r="H16" s="142"/>
      <c r="I16" s="142"/>
      <c r="J16" s="81">
        <v>53453</v>
      </c>
      <c r="K16" s="113"/>
      <c r="L16" s="81">
        <v>-53453</v>
      </c>
      <c r="M16" s="114">
        <v>-2</v>
      </c>
      <c r="N16" s="142">
        <f>SUM(J16:L16)</f>
        <v>0</v>
      </c>
      <c r="O16" s="142"/>
      <c r="P16" s="79"/>
      <c r="Q16" s="81">
        <v>54091</v>
      </c>
      <c r="R16" s="113"/>
      <c r="S16" s="81">
        <v>-54091</v>
      </c>
      <c r="T16" s="114">
        <v>-2</v>
      </c>
      <c r="U16" s="142">
        <f>SUM(Q16:S16)</f>
        <v>0</v>
      </c>
      <c r="V16" s="142"/>
      <c r="W16" s="79"/>
      <c r="X16" s="81">
        <v>58037</v>
      </c>
      <c r="Y16" s="113"/>
      <c r="Z16" s="81">
        <v>-58037</v>
      </c>
      <c r="AA16" s="114">
        <v>-2</v>
      </c>
      <c r="AB16" s="142">
        <f>SUM(X16:Z16)</f>
        <v>0</v>
      </c>
      <c r="AC16" s="142"/>
      <c r="AD16" s="79"/>
      <c r="AE16" s="81">
        <v>205717</v>
      </c>
      <c r="AF16" s="58"/>
      <c r="AG16" s="113">
        <v>-205717</v>
      </c>
      <c r="AH16" s="114">
        <v>-2</v>
      </c>
      <c r="AI16" s="142">
        <f>SUM(AE16:AG16)</f>
        <v>0</v>
      </c>
      <c r="AJ16" s="142"/>
      <c r="AK16" s="149"/>
      <c r="AL16" s="81">
        <v>59719</v>
      </c>
      <c r="AM16" s="113"/>
      <c r="AN16" s="81">
        <v>-59719</v>
      </c>
      <c r="AO16" s="114">
        <v>-2</v>
      </c>
      <c r="AP16" s="142">
        <f>SUM(AL16:AN16)</f>
        <v>0</v>
      </c>
      <c r="AQ16" s="142"/>
      <c r="AR16" s="79"/>
      <c r="AS16" s="81">
        <v>63401</v>
      </c>
      <c r="AT16" s="113"/>
      <c r="AU16" s="81">
        <f>-AS16</f>
        <v>-63401</v>
      </c>
      <c r="AV16" s="114">
        <v>-2</v>
      </c>
      <c r="AW16" s="142">
        <f>SUM(AS16:AU16)</f>
        <v>0</v>
      </c>
      <c r="AX16" s="142"/>
      <c r="AY16" s="79"/>
      <c r="AZ16" s="81">
        <v>42299</v>
      </c>
      <c r="BA16" s="113"/>
      <c r="BB16" s="81">
        <v>-42299</v>
      </c>
      <c r="BC16" s="114">
        <v>-2</v>
      </c>
      <c r="BD16" s="142">
        <f>SUM(AZ16:BB16)</f>
        <v>0</v>
      </c>
      <c r="BE16" s="142"/>
      <c r="BF16" s="79"/>
      <c r="BG16" s="81">
        <v>40298</v>
      </c>
      <c r="BI16" s="113">
        <v>-40298</v>
      </c>
      <c r="BJ16" s="114">
        <v>-2</v>
      </c>
      <c r="BK16" s="142">
        <f>SUM(BG16:BI16)</f>
        <v>0</v>
      </c>
      <c r="BL16" s="142"/>
      <c r="BM16" s="79"/>
      <c r="BN16" s="81">
        <v>183385</v>
      </c>
      <c r="BO16" s="113"/>
      <c r="BP16" s="81">
        <v>-183385</v>
      </c>
      <c r="BQ16" s="114">
        <v>-2</v>
      </c>
      <c r="BR16" s="142">
        <f>SUM(BN16:BP16)</f>
        <v>0</v>
      </c>
      <c r="BS16" s="142"/>
      <c r="BT16" s="79"/>
      <c r="BU16" s="81">
        <v>42946</v>
      </c>
      <c r="BV16" s="113"/>
      <c r="BW16" s="81">
        <v>-42946</v>
      </c>
      <c r="BX16" s="114">
        <v>-2</v>
      </c>
      <c r="BY16" s="142">
        <f>SUM(BU16:BW16)</f>
        <v>0</v>
      </c>
      <c r="BZ16" s="142"/>
      <c r="CA16" s="79"/>
      <c r="CB16" s="81">
        <v>44596</v>
      </c>
      <c r="CC16" s="113"/>
      <c r="CD16" s="81">
        <v>-44596</v>
      </c>
      <c r="CE16" s="114">
        <v>-2</v>
      </c>
      <c r="CF16" s="142">
        <f>SUM(CB16:CD16)</f>
        <v>0</v>
      </c>
      <c r="CG16" s="142"/>
      <c r="CH16" s="79"/>
      <c r="CI16" s="81">
        <v>48366</v>
      </c>
      <c r="CJ16" s="113"/>
      <c r="CK16" s="81">
        <v>-48366</v>
      </c>
      <c r="CL16" s="114">
        <v>-2</v>
      </c>
      <c r="CM16" s="142">
        <f>SUM(CI16:CK16)</f>
        <v>0</v>
      </c>
      <c r="CN16" s="142"/>
      <c r="CO16" s="79"/>
      <c r="CP16" s="81">
        <v>47477</v>
      </c>
      <c r="CQ16" s="113"/>
      <c r="CR16" s="81">
        <v>-47477</v>
      </c>
      <c r="CS16" s="114">
        <v>-2</v>
      </c>
      <c r="CT16" s="142">
        <f>SUM(CP16:CR16)</f>
        <v>0</v>
      </c>
      <c r="CU16" s="142"/>
      <c r="CV16" s="79"/>
      <c r="CW16" s="81">
        <v>185868</v>
      </c>
      <c r="CX16" s="113"/>
      <c r="CY16" s="81">
        <v>-185868</v>
      </c>
      <c r="CZ16" s="114">
        <v>-2</v>
      </c>
      <c r="DA16" s="142">
        <f>SUM(CW16:CY16)</f>
        <v>0</v>
      </c>
      <c r="DB16" s="142"/>
      <c r="DC16" s="79"/>
      <c r="DD16" s="81">
        <v>47477</v>
      </c>
      <c r="DE16" s="113"/>
      <c r="DF16" s="81">
        <v>-47477</v>
      </c>
      <c r="DG16" s="114">
        <v>-2</v>
      </c>
      <c r="DH16" s="142">
        <f>SUM(DD16:DF16)</f>
        <v>0</v>
      </c>
      <c r="DI16" s="142"/>
      <c r="DJ16" s="142"/>
      <c r="DK16" s="81">
        <v>47303</v>
      </c>
      <c r="DL16" s="113"/>
      <c r="DM16" s="81">
        <v>-47303</v>
      </c>
      <c r="DN16" s="114">
        <v>-2</v>
      </c>
      <c r="DO16" s="142">
        <f>SUM(DK16:DM16)</f>
        <v>0</v>
      </c>
      <c r="DP16" s="142"/>
      <c r="DQ16" s="142"/>
      <c r="DR16" s="81">
        <v>47128</v>
      </c>
      <c r="DS16" s="113"/>
      <c r="DT16" s="81">
        <v>-47128</v>
      </c>
      <c r="DU16" s="114">
        <v>-2</v>
      </c>
      <c r="DV16" s="142">
        <f>SUM(DR16:DT16)</f>
        <v>0</v>
      </c>
      <c r="DW16" s="142"/>
      <c r="DX16" s="79"/>
      <c r="DY16" s="81">
        <v>43960</v>
      </c>
      <c r="DZ16" s="113"/>
      <c r="EA16" s="81">
        <v>-43960</v>
      </c>
      <c r="EB16" s="114">
        <v>-2</v>
      </c>
      <c r="EC16" s="142">
        <f>SUM(DY16:EA16)</f>
        <v>0</v>
      </c>
      <c r="ED16" s="142"/>
      <c r="EE16" s="79"/>
      <c r="EF16" s="81">
        <v>130556</v>
      </c>
      <c r="EG16" s="113"/>
      <c r="EH16" s="81">
        <v>-130556</v>
      </c>
      <c r="EI16" s="114">
        <v>-2</v>
      </c>
      <c r="EJ16" s="142">
        <f>SUM(EF16:EH16)</f>
        <v>0</v>
      </c>
      <c r="EK16" s="142"/>
      <c r="EL16" s="79"/>
      <c r="EM16" s="81">
        <v>43288</v>
      </c>
      <c r="EN16" s="113"/>
      <c r="EO16" s="81">
        <v>-43288</v>
      </c>
      <c r="EP16" s="114">
        <v>-2</v>
      </c>
      <c r="EQ16" s="142">
        <f>SUM(EM16:EO16)</f>
        <v>0</v>
      </c>
      <c r="ER16" s="142"/>
      <c r="ES16" s="142"/>
      <c r="ET16" s="81">
        <v>39285</v>
      </c>
      <c r="EU16" s="113"/>
      <c r="EV16" s="81">
        <v>-39285</v>
      </c>
      <c r="EW16" s="114">
        <v>-2</v>
      </c>
      <c r="EX16" s="142">
        <f>SUM(ET16:EV16)</f>
        <v>0</v>
      </c>
      <c r="EY16" s="142"/>
      <c r="EZ16" s="79"/>
      <c r="FA16" s="81">
        <v>24848</v>
      </c>
      <c r="FB16" s="113"/>
      <c r="FC16" s="81">
        <v>-24848</v>
      </c>
      <c r="FD16" s="114">
        <v>-2</v>
      </c>
      <c r="FE16" s="84">
        <f>SUM(FA16:FC16)</f>
        <v>0</v>
      </c>
      <c r="FF16" s="84"/>
      <c r="FG16" s="79"/>
      <c r="FH16" s="81">
        <v>23135</v>
      </c>
      <c r="FI16" s="113"/>
      <c r="FJ16" s="81">
        <v>-23135</v>
      </c>
      <c r="FK16" s="114">
        <v>-2</v>
      </c>
      <c r="FL16" s="84">
        <f>SUM(FH16:FJ16)</f>
        <v>0</v>
      </c>
      <c r="FM16" s="84"/>
      <c r="FN16" s="79"/>
      <c r="FO16" s="81">
        <v>74238</v>
      </c>
      <c r="FP16" s="113"/>
      <c r="FQ16" s="81">
        <v>-74238</v>
      </c>
      <c r="FR16" s="114">
        <v>-2</v>
      </c>
      <c r="FS16" s="142">
        <f>SUM(FO16:FQ16)</f>
        <v>0</v>
      </c>
      <c r="FT16" s="142"/>
      <c r="FU16" s="79"/>
      <c r="FV16" s="81">
        <v>17994</v>
      </c>
      <c r="FW16" s="174"/>
      <c r="FX16" s="81">
        <v>-17994</v>
      </c>
      <c r="FY16" s="114">
        <v>-2</v>
      </c>
      <c r="FZ16" s="81">
        <v>0</v>
      </c>
      <c r="GA16" s="84"/>
      <c r="GB16" s="79"/>
      <c r="GC16" s="81">
        <v>17630</v>
      </c>
      <c r="GD16" s="174"/>
      <c r="GE16" s="81">
        <v>-17630</v>
      </c>
      <c r="GF16" s="114">
        <v>-2</v>
      </c>
      <c r="GG16" s="81">
        <v>0</v>
      </c>
      <c r="GH16" s="84"/>
      <c r="GI16" s="84"/>
      <c r="GJ16" s="81">
        <v>18731</v>
      </c>
      <c r="GK16" s="113"/>
      <c r="GL16" s="81">
        <v>-18731</v>
      </c>
      <c r="GM16" s="114">
        <v>-2</v>
      </c>
      <c r="GN16" s="84">
        <f>SUM(GJ16:GL16)</f>
        <v>0</v>
      </c>
      <c r="GO16" s="84"/>
      <c r="GP16" s="79"/>
      <c r="GQ16" s="81">
        <v>19883</v>
      </c>
      <c r="GR16" s="113"/>
      <c r="GS16" s="81">
        <v>-19883</v>
      </c>
      <c r="GT16" s="114">
        <v>-2</v>
      </c>
      <c r="GU16" s="84">
        <f>SUM(GQ16:GS16)</f>
        <v>0</v>
      </c>
      <c r="GV16" s="84"/>
      <c r="GW16" s="79"/>
      <c r="GX16" s="63"/>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c r="IR16" s="58"/>
      <c r="IS16" s="58"/>
      <c r="IT16" s="58"/>
      <c r="IU16" s="58"/>
      <c r="IV16" s="58"/>
      <c r="IW16" s="58"/>
      <c r="IX16" s="58"/>
      <c r="IY16" s="58"/>
      <c r="IZ16" s="58"/>
      <c r="JA16" s="58"/>
      <c r="JB16" s="58"/>
      <c r="JC16" s="58"/>
      <c r="JD16" s="58"/>
      <c r="JE16" s="58"/>
      <c r="JF16" s="58"/>
      <c r="JG16" s="58"/>
      <c r="JH16" s="58"/>
      <c r="JI16" s="58"/>
      <c r="JJ16" s="58"/>
      <c r="JK16" s="58"/>
      <c r="JL16" s="58"/>
      <c r="JM16" s="58"/>
      <c r="JN16" s="58"/>
      <c r="JO16" s="58"/>
      <c r="JP16" s="58"/>
      <c r="JQ16" s="58"/>
      <c r="JR16" s="58"/>
      <c r="JS16" s="58"/>
      <c r="JT16" s="58"/>
      <c r="JU16" s="58"/>
      <c r="JV16" s="58"/>
      <c r="JW16" s="58"/>
      <c r="JX16" s="58"/>
      <c r="JY16" s="58"/>
      <c r="JZ16" s="58"/>
      <c r="KA16" s="58"/>
      <c r="KB16" s="58"/>
      <c r="KC16" s="58"/>
      <c r="KD16" s="58"/>
      <c r="KE16" s="58"/>
      <c r="KF16" s="58"/>
    </row>
    <row r="17" spans="1:292" s="57" customFormat="1" ht="11.4">
      <c r="A17" s="79"/>
      <c r="B17" s="79"/>
      <c r="C17" s="81"/>
      <c r="D17" s="113"/>
      <c r="E17" s="81"/>
      <c r="F17" s="115"/>
      <c r="G17" s="81"/>
      <c r="H17" s="81"/>
      <c r="I17" s="81"/>
      <c r="J17" s="81"/>
      <c r="K17" s="113"/>
      <c r="L17" s="81"/>
      <c r="M17" s="115"/>
      <c r="N17" s="81"/>
      <c r="O17" s="81"/>
      <c r="P17" s="79"/>
      <c r="Q17" s="81"/>
      <c r="R17" s="113"/>
      <c r="S17" s="81"/>
      <c r="T17" s="115"/>
      <c r="U17" s="81"/>
      <c r="V17" s="81"/>
      <c r="W17" s="79"/>
      <c r="X17" s="81"/>
      <c r="Y17" s="113"/>
      <c r="Z17" s="81"/>
      <c r="AA17" s="115"/>
      <c r="AB17" s="81"/>
      <c r="AC17" s="81"/>
      <c r="AD17" s="79"/>
      <c r="AE17" s="81"/>
      <c r="AF17" s="113"/>
      <c r="AG17" s="81"/>
      <c r="AH17" s="115"/>
      <c r="AI17" s="81"/>
      <c r="AJ17" s="81"/>
      <c r="AK17" s="149"/>
      <c r="AL17" s="81"/>
      <c r="AM17" s="113"/>
      <c r="AN17" s="81"/>
      <c r="AO17" s="115"/>
      <c r="AP17" s="81"/>
      <c r="AQ17" s="81"/>
      <c r="AR17" s="79"/>
      <c r="AS17" s="81"/>
      <c r="AT17" s="113"/>
      <c r="AU17" s="81"/>
      <c r="AV17" s="115"/>
      <c r="AW17" s="81"/>
      <c r="AX17" s="81"/>
      <c r="AY17" s="79"/>
      <c r="AZ17" s="81"/>
      <c r="BA17" s="113"/>
      <c r="BB17" s="81"/>
      <c r="BC17" s="115"/>
      <c r="BD17" s="81"/>
      <c r="BE17" s="81"/>
      <c r="BF17" s="79"/>
      <c r="BG17" s="81"/>
      <c r="BH17" s="113"/>
      <c r="BI17" s="81"/>
      <c r="BJ17" s="115"/>
      <c r="BK17" s="81"/>
      <c r="BL17" s="81"/>
      <c r="BM17" s="79"/>
      <c r="BN17" s="81"/>
      <c r="BO17" s="113"/>
      <c r="BP17" s="81"/>
      <c r="BQ17" s="115"/>
      <c r="BR17" s="81"/>
      <c r="BS17" s="81"/>
      <c r="BT17" s="79"/>
      <c r="BU17" s="81"/>
      <c r="BV17" s="113"/>
      <c r="BW17" s="81"/>
      <c r="BX17" s="115"/>
      <c r="BY17" s="81"/>
      <c r="BZ17" s="81"/>
      <c r="CA17" s="79"/>
      <c r="CB17" s="81"/>
      <c r="CC17" s="113"/>
      <c r="CD17" s="81"/>
      <c r="CE17" s="115"/>
      <c r="CF17" s="81"/>
      <c r="CG17" s="81"/>
      <c r="CH17" s="79"/>
      <c r="CI17" s="81"/>
      <c r="CJ17" s="113"/>
      <c r="CK17" s="81"/>
      <c r="CL17" s="115"/>
      <c r="CM17" s="81"/>
      <c r="CN17" s="81"/>
      <c r="CO17" s="79"/>
      <c r="CP17" s="81"/>
      <c r="CQ17" s="113"/>
      <c r="CR17" s="81"/>
      <c r="CS17" s="115"/>
      <c r="CT17" s="81"/>
      <c r="CU17" s="81"/>
      <c r="CV17" s="79"/>
      <c r="CW17" s="81"/>
      <c r="CX17" s="113"/>
      <c r="CY17" s="81"/>
      <c r="CZ17" s="115"/>
      <c r="DA17" s="81"/>
      <c r="DB17" s="81"/>
      <c r="DC17" s="79"/>
      <c r="DD17" s="81"/>
      <c r="DE17" s="113"/>
      <c r="DF17" s="81"/>
      <c r="DG17" s="115"/>
      <c r="DH17" s="81"/>
      <c r="DI17" s="81"/>
      <c r="DJ17" s="81"/>
      <c r="DK17" s="81"/>
      <c r="DL17" s="113"/>
      <c r="DM17" s="81"/>
      <c r="DN17" s="115"/>
      <c r="DO17" s="81"/>
      <c r="DP17" s="81"/>
      <c r="DQ17" s="81"/>
      <c r="DR17" s="81"/>
      <c r="DS17" s="113"/>
      <c r="DT17" s="81"/>
      <c r="DU17" s="115"/>
      <c r="DV17" s="81"/>
      <c r="DW17" s="81"/>
      <c r="DX17" s="79"/>
      <c r="DY17" s="81"/>
      <c r="DZ17" s="113"/>
      <c r="EA17" s="81"/>
      <c r="EB17" s="115"/>
      <c r="EC17" s="81"/>
      <c r="ED17" s="81"/>
      <c r="EE17" s="79"/>
      <c r="EF17" s="81"/>
      <c r="EG17" s="113"/>
      <c r="EH17" s="81"/>
      <c r="EI17" s="115"/>
      <c r="EJ17" s="81"/>
      <c r="EK17" s="81"/>
      <c r="EL17" s="79"/>
      <c r="EM17" s="81"/>
      <c r="EN17" s="113"/>
      <c r="EO17" s="81"/>
      <c r="EP17" s="115"/>
      <c r="EQ17" s="81"/>
      <c r="ER17" s="81"/>
      <c r="ES17" s="81"/>
      <c r="ET17" s="81"/>
      <c r="EU17" s="113"/>
      <c r="EV17" s="81"/>
      <c r="EW17" s="115"/>
      <c r="EX17" s="81"/>
      <c r="EY17" s="81"/>
      <c r="EZ17" s="79"/>
      <c r="FA17" s="81"/>
      <c r="FB17" s="113"/>
      <c r="FC17" s="81"/>
      <c r="FD17" s="115"/>
      <c r="FE17" s="81"/>
      <c r="FF17" s="81"/>
      <c r="FG17" s="79"/>
      <c r="FH17" s="81"/>
      <c r="FI17" s="113"/>
      <c r="FJ17" s="81"/>
      <c r="FK17" s="115"/>
      <c r="FL17" s="81"/>
      <c r="FM17" s="81"/>
      <c r="FN17" s="79"/>
      <c r="FO17" s="81"/>
      <c r="FP17" s="113"/>
      <c r="FQ17" s="81"/>
      <c r="FR17" s="115"/>
      <c r="FS17" s="81"/>
      <c r="FT17" s="81"/>
      <c r="FU17" s="79"/>
      <c r="GA17" s="81"/>
      <c r="GB17" s="79"/>
      <c r="GH17" s="81"/>
      <c r="GI17" s="81"/>
      <c r="GJ17" s="81"/>
      <c r="GK17" s="113"/>
      <c r="GL17" s="81"/>
      <c r="GM17" s="115"/>
      <c r="GN17" s="81"/>
      <c r="GO17" s="81"/>
      <c r="GP17" s="79"/>
      <c r="GQ17" s="81"/>
      <c r="GR17" s="113"/>
      <c r="GS17" s="81"/>
      <c r="GT17" s="115"/>
      <c r="GU17" s="81"/>
      <c r="GV17" s="81"/>
      <c r="GW17" s="79"/>
      <c r="GX17" s="58"/>
      <c r="GY17" s="58"/>
      <c r="GZ17" s="58"/>
      <c r="HA17" s="58"/>
      <c r="HB17" s="58"/>
      <c r="HC17" s="58"/>
      <c r="HD17" s="58"/>
      <c r="HE17" s="58"/>
      <c r="HF17" s="58"/>
      <c r="HG17" s="58"/>
      <c r="HH17" s="58"/>
      <c r="HI17" s="58"/>
      <c r="HJ17" s="58"/>
      <c r="HK17" s="58"/>
      <c r="HL17" s="58"/>
      <c r="HM17" s="58"/>
      <c r="HN17" s="58"/>
      <c r="HO17" s="58"/>
      <c r="HP17" s="58"/>
      <c r="HQ17" s="58"/>
      <c r="HR17" s="58"/>
      <c r="HS17" s="58"/>
      <c r="HT17" s="58"/>
      <c r="HU17" s="58"/>
      <c r="HV17" s="58"/>
      <c r="HW17" s="58"/>
      <c r="HX17" s="58"/>
      <c r="HY17" s="58"/>
      <c r="HZ17" s="58"/>
      <c r="IA17" s="58"/>
      <c r="IB17" s="58"/>
      <c r="IC17" s="58"/>
      <c r="ID17" s="58"/>
      <c r="IE17" s="58"/>
      <c r="IF17" s="58"/>
      <c r="IG17" s="58"/>
      <c r="IH17" s="58"/>
      <c r="II17" s="58"/>
      <c r="IJ17" s="58"/>
      <c r="IK17" s="58"/>
      <c r="IL17" s="58"/>
      <c r="IM17" s="58"/>
      <c r="IN17" s="58"/>
      <c r="IO17" s="58"/>
      <c r="IP17" s="58"/>
      <c r="IQ17" s="58"/>
      <c r="IR17" s="58"/>
      <c r="IS17" s="58"/>
      <c r="IT17" s="58"/>
      <c r="IU17" s="58"/>
      <c r="IV17" s="58"/>
      <c r="IW17" s="58"/>
      <c r="IX17" s="58"/>
      <c r="IY17" s="58"/>
      <c r="IZ17" s="58"/>
      <c r="JA17" s="58"/>
      <c r="JB17" s="58"/>
      <c r="JC17" s="58"/>
      <c r="JD17" s="58"/>
      <c r="JE17" s="58"/>
      <c r="JF17" s="58"/>
      <c r="JG17" s="58"/>
      <c r="JH17" s="58"/>
      <c r="JI17" s="58"/>
      <c r="JJ17" s="58"/>
      <c r="JK17" s="58"/>
      <c r="JL17" s="58"/>
      <c r="JM17" s="58"/>
      <c r="JN17" s="58"/>
      <c r="JO17" s="58"/>
      <c r="JP17" s="58"/>
      <c r="JQ17" s="58"/>
      <c r="JR17" s="58"/>
      <c r="JS17" s="58"/>
      <c r="JT17" s="58"/>
      <c r="JU17" s="58"/>
      <c r="JV17" s="58"/>
      <c r="JW17" s="58"/>
      <c r="JX17" s="58"/>
      <c r="JY17" s="58"/>
      <c r="JZ17" s="58"/>
      <c r="KA17" s="58"/>
      <c r="KB17" s="58"/>
      <c r="KC17" s="58"/>
      <c r="KD17" s="58"/>
      <c r="KE17" s="58"/>
      <c r="KF17" s="58"/>
    </row>
    <row r="18" spans="1:292" s="57" customFormat="1" ht="24">
      <c r="A18" s="116" t="s">
        <v>86</v>
      </c>
      <c r="B18" s="116"/>
      <c r="C18" s="85">
        <v>1729835</v>
      </c>
      <c r="D18" s="117">
        <v>0.69399999999999995</v>
      </c>
      <c r="E18" s="85">
        <v>171337</v>
      </c>
      <c r="F18" s="118">
        <v>-3</v>
      </c>
      <c r="G18" s="143">
        <f>C18+E18</f>
        <v>1901172</v>
      </c>
      <c r="H18" s="144">
        <v>0.76300000000000001</v>
      </c>
      <c r="I18" s="144"/>
      <c r="J18" s="85">
        <v>571665</v>
      </c>
      <c r="K18" s="117">
        <v>0.68600000000000005</v>
      </c>
      <c r="L18" s="85">
        <v>55106</v>
      </c>
      <c r="M18" s="118">
        <v>-3</v>
      </c>
      <c r="N18" s="143">
        <f>J18+L18</f>
        <v>626771</v>
      </c>
      <c r="O18" s="144">
        <v>0.752</v>
      </c>
      <c r="P18" s="116"/>
      <c r="Q18" s="85">
        <v>603082</v>
      </c>
      <c r="R18" s="117">
        <v>0.7048281762041223</v>
      </c>
      <c r="S18" s="85">
        <v>56399</v>
      </c>
      <c r="T18" s="118">
        <v>-3</v>
      </c>
      <c r="U18" s="143">
        <f>Q18+S18</f>
        <v>659481</v>
      </c>
      <c r="V18" s="144">
        <v>0.77074227131844553</v>
      </c>
      <c r="W18" s="116"/>
      <c r="X18" s="85">
        <v>555088</v>
      </c>
      <c r="Y18" s="117">
        <v>0.69</v>
      </c>
      <c r="Z18" s="85">
        <v>59832</v>
      </c>
      <c r="AA18" s="118">
        <v>-3</v>
      </c>
      <c r="AB18" s="143">
        <f>X18+Z18</f>
        <v>614920</v>
      </c>
      <c r="AC18" s="144">
        <v>0.76500000000000001</v>
      </c>
      <c r="AD18" s="116"/>
      <c r="AE18" s="85">
        <v>2105961</v>
      </c>
      <c r="AF18" s="117">
        <v>0.67721504333486826</v>
      </c>
      <c r="AG18" s="85">
        <v>209860</v>
      </c>
      <c r="AH18" s="118">
        <v>-3</v>
      </c>
      <c r="AI18" s="143">
        <v>2315821</v>
      </c>
      <c r="AJ18" s="144">
        <v>0.74470019319967995</v>
      </c>
      <c r="AK18" s="196"/>
      <c r="AL18" s="85">
        <v>565917</v>
      </c>
      <c r="AM18" s="117">
        <v>0.68462107978108233</v>
      </c>
      <c r="AN18" s="85">
        <v>60896</v>
      </c>
      <c r="AO18" s="118">
        <v>-3</v>
      </c>
      <c r="AP18" s="143">
        <f>AL18+AN18</f>
        <v>626813</v>
      </c>
      <c r="AQ18" s="144">
        <v>0.75829167735285719</v>
      </c>
      <c r="AR18" s="116"/>
      <c r="AS18" s="85">
        <v>532492</v>
      </c>
      <c r="AT18" s="117">
        <v>0.65400000000000003</v>
      </c>
      <c r="AU18" s="85">
        <v>64411</v>
      </c>
      <c r="AV18" s="118">
        <v>-3</v>
      </c>
      <c r="AW18" s="143">
        <f>AS18+AU18</f>
        <v>596903</v>
      </c>
      <c r="AX18" s="144">
        <v>0.73299999999999998</v>
      </c>
      <c r="AY18" s="116"/>
      <c r="AZ18" s="85">
        <v>539172</v>
      </c>
      <c r="BA18" s="117">
        <v>0.69881032768803863</v>
      </c>
      <c r="BB18" s="85">
        <v>43313</v>
      </c>
      <c r="BC18" s="118">
        <v>-3</v>
      </c>
      <c r="BD18" s="143">
        <f>AZ18+BB18</f>
        <v>582485</v>
      </c>
      <c r="BE18" s="144">
        <v>0.755</v>
      </c>
      <c r="BF18" s="116"/>
      <c r="BG18" s="85">
        <v>468380</v>
      </c>
      <c r="BH18" s="117">
        <v>0.6721022603345157</v>
      </c>
      <c r="BI18" s="85">
        <v>41240</v>
      </c>
      <c r="BJ18" s="118">
        <v>-3</v>
      </c>
      <c r="BK18" s="143">
        <f>SUM(BG18,BI18)</f>
        <v>509620</v>
      </c>
      <c r="BL18" s="144">
        <v>0.73127963173422417</v>
      </c>
      <c r="BM18" s="116"/>
      <c r="BN18" s="85">
        <v>1938052</v>
      </c>
      <c r="BO18" s="117">
        <v>0.67600000000000005</v>
      </c>
      <c r="BP18" s="85">
        <v>187339</v>
      </c>
      <c r="BQ18" s="118">
        <v>-3</v>
      </c>
      <c r="BR18" s="143">
        <f>SUM(BN18,BP18)</f>
        <v>2125391</v>
      </c>
      <c r="BS18" s="144">
        <v>0.74099999999999999</v>
      </c>
      <c r="BT18" s="116"/>
      <c r="BU18" s="85">
        <v>510484</v>
      </c>
      <c r="BV18" s="117">
        <v>0.68300000000000005</v>
      </c>
      <c r="BW18" s="85">
        <f>-SUM(BW12:BW16)</f>
        <v>43816</v>
      </c>
      <c r="BX18" s="118">
        <v>-3</v>
      </c>
      <c r="BY18" s="143">
        <f>SUM(BU18,BW18)</f>
        <v>554300</v>
      </c>
      <c r="BZ18" s="144">
        <v>0.74181533977230296</v>
      </c>
      <c r="CA18" s="116"/>
      <c r="CB18" s="85">
        <v>479515</v>
      </c>
      <c r="CC18" s="117">
        <v>0.66700000000000004</v>
      </c>
      <c r="CD18" s="85">
        <f>-SUM(CD12:CD16)</f>
        <v>45645</v>
      </c>
      <c r="CE18" s="118">
        <v>-3</v>
      </c>
      <c r="CF18" s="143">
        <f>SUM(CB18,CD18)</f>
        <v>525160</v>
      </c>
      <c r="CG18" s="144">
        <v>0.73</v>
      </c>
      <c r="CH18" s="116"/>
      <c r="CI18" s="85">
        <v>507209</v>
      </c>
      <c r="CJ18" s="117">
        <v>0.69</v>
      </c>
      <c r="CK18" s="85">
        <f>-SUM(CK12:CK16)</f>
        <v>49260</v>
      </c>
      <c r="CL18" s="118">
        <v>-3</v>
      </c>
      <c r="CM18" s="143">
        <f>SUM(CI18,CK18)</f>
        <v>556469</v>
      </c>
      <c r="CN18" s="144">
        <v>0.75700000000000001</v>
      </c>
      <c r="CO18" s="116"/>
      <c r="CP18" s="85">
        <v>440844</v>
      </c>
      <c r="CQ18" s="117">
        <v>0.66100000000000003</v>
      </c>
      <c r="CR18" s="85">
        <f>-SUM(CR12:CR16)</f>
        <v>48618</v>
      </c>
      <c r="CS18" s="118">
        <v>-3</v>
      </c>
      <c r="CT18" s="143">
        <f>SUM(CP18,CR18)</f>
        <v>489462</v>
      </c>
      <c r="CU18" s="144">
        <v>0.73399999999999999</v>
      </c>
      <c r="CV18" s="116"/>
      <c r="CW18" s="85">
        <v>1864242</v>
      </c>
      <c r="CX18" s="117">
        <v>0.66200000000000003</v>
      </c>
      <c r="CY18" s="85">
        <f>-SUM(CY12:CY16)</f>
        <v>190368</v>
      </c>
      <c r="CZ18" s="118">
        <v>-3</v>
      </c>
      <c r="DA18" s="143">
        <f>SUM(CW18,CY18)</f>
        <v>2054610</v>
      </c>
      <c r="DB18" s="144">
        <v>0.73</v>
      </c>
      <c r="DC18" s="116"/>
      <c r="DD18" s="85">
        <v>509271</v>
      </c>
      <c r="DE18" s="117">
        <v>0.67535763055669717</v>
      </c>
      <c r="DF18" s="85">
        <f>-SUM(DF12:DF16)</f>
        <v>48603</v>
      </c>
      <c r="DG18" s="118">
        <v>-3</v>
      </c>
      <c r="DH18" s="143">
        <f>SUM(DD18,DF18)</f>
        <v>557874</v>
      </c>
      <c r="DI18" s="144">
        <v>0.73979476845161551</v>
      </c>
      <c r="DJ18" s="190"/>
      <c r="DK18" s="85">
        <v>443334</v>
      </c>
      <c r="DL18" s="117">
        <v>0.64600000000000002</v>
      </c>
      <c r="DM18" s="85">
        <f>-SUM(DM12:DM16)</f>
        <v>47837</v>
      </c>
      <c r="DN18" s="118">
        <v>-3</v>
      </c>
      <c r="DO18" s="143">
        <f>SUM(DK18,DM18)</f>
        <v>491171</v>
      </c>
      <c r="DP18" s="144">
        <v>0.71599999999999997</v>
      </c>
      <c r="DQ18" s="190"/>
      <c r="DR18" s="85">
        <v>494202</v>
      </c>
      <c r="DS18" s="117">
        <v>0.67300000000000004</v>
      </c>
      <c r="DT18" s="85">
        <f>-SUM(DT12:DT16)</f>
        <v>48520</v>
      </c>
      <c r="DU18" s="118">
        <v>-3</v>
      </c>
      <c r="DV18" s="143">
        <f>SUM(DR18,DT18)</f>
        <v>542722</v>
      </c>
      <c r="DW18" s="144">
        <v>0.73899999999999999</v>
      </c>
      <c r="DX18" s="116"/>
      <c r="DY18" s="85">
        <v>417435</v>
      </c>
      <c r="DZ18" s="117">
        <v>0.65200000000000002</v>
      </c>
      <c r="EA18" s="85">
        <f>-SUM(EA12:EA16)</f>
        <v>45408</v>
      </c>
      <c r="EB18" s="118">
        <v>-3</v>
      </c>
      <c r="EC18" s="143">
        <f>SUM(DY18,EA18)</f>
        <v>462843</v>
      </c>
      <c r="ED18" s="144">
        <v>0.72199999999999998</v>
      </c>
      <c r="EE18" s="116"/>
      <c r="EF18" s="85">
        <v>1529500</v>
      </c>
      <c r="EG18" s="117">
        <v>0.66800000000000004</v>
      </c>
      <c r="EH18" s="85">
        <f>-SUM(EH12:EH16)</f>
        <v>134315</v>
      </c>
      <c r="EI18" s="118">
        <v>-3</v>
      </c>
      <c r="EJ18" s="143">
        <f>SUM(EF18,EH18)</f>
        <v>1663815</v>
      </c>
      <c r="EK18" s="144">
        <v>0.72585754086432597</v>
      </c>
      <c r="EL18" s="116"/>
      <c r="EM18" s="85">
        <v>444248</v>
      </c>
      <c r="EN18" s="117">
        <v>0.66918140799392367</v>
      </c>
      <c r="EO18" s="85">
        <f>-SUM(EO13:EO16)</f>
        <v>44440</v>
      </c>
      <c r="EP18" s="118">
        <v>-3</v>
      </c>
      <c r="EQ18" s="143">
        <f>SUM(EM18,EO18)</f>
        <v>488688</v>
      </c>
      <c r="ER18" s="144">
        <v>0.7361541035092849</v>
      </c>
      <c r="ES18" s="190"/>
      <c r="ET18" s="85">
        <v>382839</v>
      </c>
      <c r="EU18" s="117">
        <v>0.64500000000000002</v>
      </c>
      <c r="EV18" s="85">
        <v>39903</v>
      </c>
      <c r="EW18" s="118">
        <v>-3</v>
      </c>
      <c r="EX18" s="143">
        <f>SUM(ET18,EV18)</f>
        <v>422742</v>
      </c>
      <c r="EY18" s="144">
        <v>0.71299999999999997</v>
      </c>
      <c r="EZ18" s="116"/>
      <c r="FA18" s="85">
        <v>374867</v>
      </c>
      <c r="FB18" s="117">
        <v>0.69099999999999995</v>
      </c>
      <c r="FC18" s="85">
        <v>25797</v>
      </c>
      <c r="FD18" s="118">
        <v>-3</v>
      </c>
      <c r="FE18" s="143">
        <f>SUM(FA18,FC18)</f>
        <v>400664</v>
      </c>
      <c r="FF18" s="119">
        <v>0.73799999999999999</v>
      </c>
      <c r="FG18" s="116"/>
      <c r="FH18" s="85">
        <v>327546</v>
      </c>
      <c r="FI18" s="117">
        <v>0.66600000000000004</v>
      </c>
      <c r="FJ18" s="85">
        <v>24175</v>
      </c>
      <c r="FK18" s="118">
        <v>-3</v>
      </c>
      <c r="FL18" s="86">
        <v>351721</v>
      </c>
      <c r="FM18" s="119">
        <v>0.71499999999999997</v>
      </c>
      <c r="FN18" s="116"/>
      <c r="FO18" s="85">
        <v>1250228</v>
      </c>
      <c r="FP18" s="117">
        <v>0.68500000000000005</v>
      </c>
      <c r="FQ18" s="85">
        <v>77717</v>
      </c>
      <c r="FR18" s="118">
        <v>-3</v>
      </c>
      <c r="FS18" s="143">
        <f>+FO18+FQ18</f>
        <v>1327945</v>
      </c>
      <c r="FT18" s="144">
        <v>0.72799999999999998</v>
      </c>
      <c r="FU18" s="116"/>
      <c r="FV18" s="85">
        <v>331031</v>
      </c>
      <c r="FW18" s="175">
        <v>0.68400000000000005</v>
      </c>
      <c r="FX18" s="170">
        <v>19115</v>
      </c>
      <c r="FY18" s="171" t="s">
        <v>64</v>
      </c>
      <c r="FZ18" s="86">
        <v>350146</v>
      </c>
      <c r="GA18" s="119">
        <v>0.72399999999999998</v>
      </c>
      <c r="GB18" s="116"/>
      <c r="GC18" s="85">
        <v>299109</v>
      </c>
      <c r="GD18" s="175">
        <v>0.67900000000000005</v>
      </c>
      <c r="GE18" s="170">
        <v>18294</v>
      </c>
      <c r="GF18" s="171" t="s">
        <v>64</v>
      </c>
      <c r="GG18" s="86">
        <v>317403</v>
      </c>
      <c r="GH18" s="119">
        <v>0.72</v>
      </c>
      <c r="GI18" s="119"/>
      <c r="GJ18" s="85">
        <v>325605</v>
      </c>
      <c r="GK18" s="117">
        <v>0.7</v>
      </c>
      <c r="GL18" s="85">
        <v>19533</v>
      </c>
      <c r="GM18" s="118">
        <v>-3</v>
      </c>
      <c r="GN18" s="86">
        <v>345138</v>
      </c>
      <c r="GO18" s="119">
        <v>0.74199999999999999</v>
      </c>
      <c r="GP18" s="116"/>
      <c r="GQ18" s="85">
        <v>294483</v>
      </c>
      <c r="GR18" s="117">
        <v>0.67800000000000005</v>
      </c>
      <c r="GS18" s="85">
        <v>20775</v>
      </c>
      <c r="GT18" s="118">
        <v>-3</v>
      </c>
      <c r="GU18" s="86">
        <f>+GQ18+GS18</f>
        <v>315258</v>
      </c>
      <c r="GV18" s="119">
        <v>0.72599999999999998</v>
      </c>
      <c r="GW18" s="83"/>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c r="IR18" s="58"/>
      <c r="IS18" s="58"/>
      <c r="IT18" s="58"/>
      <c r="IU18" s="58"/>
      <c r="IV18" s="58"/>
      <c r="IW18" s="58"/>
      <c r="IX18" s="58"/>
      <c r="IY18" s="58"/>
      <c r="IZ18" s="58"/>
      <c r="JA18" s="58"/>
      <c r="JB18" s="58"/>
      <c r="JC18" s="58"/>
      <c r="JD18" s="58"/>
      <c r="JE18" s="58"/>
      <c r="JF18" s="58"/>
      <c r="JG18" s="58"/>
      <c r="JH18" s="58"/>
      <c r="JI18" s="58"/>
      <c r="JJ18" s="58"/>
      <c r="JK18" s="58"/>
      <c r="JL18" s="58"/>
      <c r="JM18" s="58"/>
      <c r="JN18" s="58"/>
      <c r="JO18" s="58"/>
      <c r="JP18" s="58"/>
      <c r="JQ18" s="58"/>
      <c r="JR18" s="58"/>
      <c r="JS18" s="58"/>
      <c r="JT18" s="58"/>
      <c r="JU18" s="58"/>
      <c r="JV18" s="58"/>
      <c r="JW18" s="58"/>
      <c r="JX18" s="58"/>
      <c r="JY18" s="58"/>
      <c r="JZ18" s="58"/>
      <c r="KA18" s="58"/>
      <c r="KB18" s="58"/>
      <c r="KC18" s="58"/>
      <c r="KD18" s="58"/>
      <c r="KE18" s="58"/>
      <c r="KF18" s="58"/>
    </row>
    <row r="19" spans="1:292" s="57" customFormat="1" ht="11.4">
      <c r="A19" s="79"/>
      <c r="B19" s="79"/>
      <c r="C19" s="149"/>
      <c r="D19" s="149"/>
      <c r="E19" s="149"/>
      <c r="F19" s="149"/>
      <c r="G19" s="149"/>
      <c r="H19" s="149"/>
      <c r="I19" s="149"/>
      <c r="J19" s="149"/>
      <c r="K19" s="149"/>
      <c r="L19" s="149"/>
      <c r="M19" s="149"/>
      <c r="N19" s="149"/>
      <c r="O19" s="149"/>
      <c r="P19" s="79"/>
      <c r="Q19" s="149"/>
      <c r="R19" s="149"/>
      <c r="S19" s="149"/>
      <c r="T19" s="149"/>
      <c r="U19" s="149"/>
      <c r="V19" s="149"/>
      <c r="W19" s="79"/>
      <c r="X19" s="149"/>
      <c r="Y19" s="149"/>
      <c r="Z19" s="149"/>
      <c r="AA19" s="149"/>
      <c r="AB19" s="149"/>
      <c r="AC19" s="149"/>
      <c r="AD19" s="79"/>
      <c r="AE19" s="149"/>
      <c r="AF19" s="149"/>
      <c r="AG19" s="149"/>
      <c r="AH19" s="149"/>
      <c r="AI19" s="149"/>
      <c r="AJ19" s="149"/>
      <c r="AK19" s="149"/>
      <c r="AL19" s="149"/>
      <c r="AM19" s="149"/>
      <c r="AN19" s="149"/>
      <c r="AO19" s="149"/>
      <c r="AP19" s="149"/>
      <c r="AQ19" s="149"/>
      <c r="AR19" s="79"/>
      <c r="AS19" s="149"/>
      <c r="AT19" s="149"/>
      <c r="AU19" s="149"/>
      <c r="AV19" s="149"/>
      <c r="AW19" s="149"/>
      <c r="AX19" s="149"/>
      <c r="AY19" s="79"/>
      <c r="AZ19" s="149"/>
      <c r="BA19" s="149"/>
      <c r="BB19" s="149"/>
      <c r="BC19" s="149"/>
      <c r="BD19" s="149"/>
      <c r="BE19" s="149"/>
      <c r="BF19" s="79"/>
      <c r="BG19" s="149"/>
      <c r="BH19" s="149"/>
      <c r="BI19" s="149"/>
      <c r="BJ19" s="149"/>
      <c r="BK19" s="149"/>
      <c r="BL19" s="149"/>
      <c r="BM19" s="79"/>
      <c r="BN19" s="149"/>
      <c r="BO19" s="149"/>
      <c r="BP19" s="149"/>
      <c r="BQ19" s="149"/>
      <c r="BR19" s="149"/>
      <c r="BS19" s="79"/>
      <c r="BT19" s="79"/>
      <c r="BU19" s="149"/>
      <c r="BV19" s="149"/>
      <c r="BW19" s="149"/>
      <c r="BX19" s="149"/>
      <c r="BY19" s="149"/>
      <c r="BZ19" s="79"/>
      <c r="CA19" s="79"/>
      <c r="CB19" s="149"/>
      <c r="CC19" s="149"/>
      <c r="CD19" s="149"/>
      <c r="CE19" s="149"/>
      <c r="CF19" s="149"/>
      <c r="CG19" s="79"/>
      <c r="CH19" s="79"/>
      <c r="CI19" s="149"/>
      <c r="CJ19" s="149"/>
      <c r="CK19" s="149"/>
      <c r="CL19" s="149"/>
      <c r="CM19" s="149"/>
      <c r="CN19" s="79"/>
      <c r="CO19" s="79"/>
      <c r="CP19" s="79"/>
      <c r="CQ19" s="79"/>
      <c r="CR19" s="79"/>
      <c r="CS19" s="79"/>
      <c r="CT19" s="79"/>
      <c r="CU19" s="79"/>
      <c r="CV19" s="79"/>
      <c r="CW19" s="79"/>
      <c r="CX19" s="79"/>
      <c r="CY19" s="79"/>
      <c r="CZ19" s="79"/>
      <c r="DA19" s="79"/>
      <c r="DB19" s="79"/>
      <c r="DC19" s="79"/>
      <c r="DD19" s="79"/>
      <c r="DE19" s="79"/>
      <c r="DF19" s="79"/>
      <c r="DG19" s="79"/>
      <c r="DH19" s="79"/>
      <c r="DI19" s="79"/>
      <c r="DJ19" s="149"/>
      <c r="DK19" s="79"/>
      <c r="DL19" s="79"/>
      <c r="DM19" s="79"/>
      <c r="DN19" s="79"/>
      <c r="DO19" s="79"/>
      <c r="DP19" s="79"/>
      <c r="DQ19" s="149"/>
      <c r="DR19" s="79"/>
      <c r="DS19" s="79"/>
      <c r="DT19" s="79"/>
      <c r="DU19" s="79"/>
      <c r="DV19" s="79"/>
      <c r="DW19" s="79"/>
      <c r="DX19" s="79"/>
      <c r="DY19" s="79"/>
      <c r="DZ19" s="79"/>
      <c r="EA19" s="79"/>
      <c r="EB19" s="79"/>
      <c r="EC19" s="79"/>
      <c r="ED19" s="79"/>
      <c r="EE19" s="79"/>
      <c r="EF19" s="149"/>
      <c r="EG19" s="149"/>
      <c r="EH19" s="149"/>
      <c r="EI19" s="149"/>
      <c r="EJ19" s="149"/>
      <c r="EK19" s="149"/>
      <c r="EL19" s="79"/>
      <c r="EM19" s="81"/>
      <c r="EN19" s="120"/>
      <c r="EO19" s="81"/>
      <c r="EP19" s="115"/>
      <c r="EQ19" s="81"/>
      <c r="ER19" s="120"/>
      <c r="ES19" s="120"/>
      <c r="ET19" s="81"/>
      <c r="EU19" s="120"/>
      <c r="EV19" s="81"/>
      <c r="EW19" s="115"/>
      <c r="EX19" s="81"/>
      <c r="EY19" s="120"/>
      <c r="EZ19" s="79"/>
      <c r="FA19" s="81"/>
      <c r="FB19" s="120"/>
      <c r="FC19" s="81"/>
      <c r="FD19" s="115"/>
      <c r="FE19" s="81"/>
      <c r="FF19" s="120"/>
      <c r="FG19" s="79"/>
      <c r="FH19" s="81"/>
      <c r="FI19" s="120"/>
      <c r="FJ19" s="81"/>
      <c r="FK19" s="115"/>
      <c r="FL19" s="81"/>
      <c r="FM19" s="120"/>
      <c r="FN19" s="79"/>
      <c r="FO19" s="81"/>
      <c r="FP19" s="120"/>
      <c r="FQ19" s="81"/>
      <c r="FR19" s="115"/>
      <c r="FS19" s="81"/>
      <c r="FT19" s="120"/>
      <c r="FU19" s="79"/>
      <c r="FV19" s="81"/>
      <c r="FW19" s="120"/>
      <c r="FX19" s="81"/>
      <c r="FY19" s="115"/>
      <c r="FZ19" s="81"/>
      <c r="GA19" s="120"/>
      <c r="GB19" s="79"/>
      <c r="GC19" s="81"/>
      <c r="GD19" s="120"/>
      <c r="GE19" s="81"/>
      <c r="GF19" s="115"/>
      <c r="GG19" s="81"/>
      <c r="GH19" s="120"/>
      <c r="GI19" s="120"/>
      <c r="GJ19" s="81"/>
      <c r="GK19" s="120"/>
      <c r="GL19" s="81"/>
      <c r="GM19" s="115"/>
      <c r="GN19" s="81"/>
      <c r="GO19" s="120"/>
      <c r="GP19" s="79"/>
      <c r="GQ19" s="81"/>
      <c r="GR19" s="120"/>
      <c r="GS19" s="81"/>
      <c r="GT19" s="115"/>
      <c r="GU19" s="81"/>
      <c r="GV19" s="120"/>
      <c r="GW19" s="79"/>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c r="IR19" s="58"/>
      <c r="IS19" s="58"/>
      <c r="IT19" s="58"/>
      <c r="IU19" s="58"/>
      <c r="IV19" s="58"/>
      <c r="IW19" s="58"/>
      <c r="IX19" s="58"/>
      <c r="IY19" s="58"/>
      <c r="IZ19" s="58"/>
      <c r="JA19" s="58"/>
      <c r="JB19" s="58"/>
      <c r="JC19" s="58"/>
      <c r="JD19" s="58"/>
      <c r="JE19" s="58"/>
      <c r="JF19" s="58"/>
      <c r="JG19" s="58"/>
      <c r="JH19" s="58"/>
      <c r="JI19" s="58"/>
      <c r="JJ19" s="58"/>
      <c r="JK19" s="58"/>
      <c r="JL19" s="58"/>
      <c r="JM19" s="58"/>
      <c r="JN19" s="58"/>
      <c r="JO19" s="58"/>
      <c r="JP19" s="58"/>
      <c r="JQ19" s="58"/>
      <c r="JR19" s="58"/>
      <c r="JS19" s="58"/>
      <c r="JT19" s="58"/>
      <c r="JU19" s="58"/>
      <c r="JV19" s="58"/>
      <c r="JW19" s="58"/>
      <c r="JX19" s="58"/>
      <c r="JY19" s="58"/>
      <c r="JZ19" s="58"/>
      <c r="KA19" s="58"/>
      <c r="KB19" s="58"/>
      <c r="KC19" s="58"/>
      <c r="KD19" s="58"/>
      <c r="KE19" s="58"/>
      <c r="KF19" s="58"/>
    </row>
    <row r="20" spans="1:292" s="57" customFormat="1" ht="12">
      <c r="A20" s="83" t="s">
        <v>214</v>
      </c>
      <c r="B20" s="83"/>
      <c r="C20" s="151"/>
      <c r="D20" s="151"/>
      <c r="E20" s="151"/>
      <c r="F20" s="151"/>
      <c r="G20" s="151"/>
      <c r="H20" s="151"/>
      <c r="I20" s="151"/>
      <c r="J20" s="151"/>
      <c r="K20" s="151"/>
      <c r="L20" s="151"/>
      <c r="M20" s="151"/>
      <c r="N20" s="151"/>
      <c r="O20" s="151"/>
      <c r="P20" s="83"/>
      <c r="Q20" s="151"/>
      <c r="R20" s="151"/>
      <c r="S20" s="151"/>
      <c r="T20" s="151"/>
      <c r="U20" s="151"/>
      <c r="V20" s="151"/>
      <c r="W20" s="83"/>
      <c r="X20" s="151"/>
      <c r="Y20" s="151"/>
      <c r="Z20" s="151"/>
      <c r="AA20" s="151"/>
      <c r="AB20" s="151"/>
      <c r="AC20" s="151"/>
      <c r="AD20" s="83"/>
      <c r="AE20" s="151"/>
      <c r="AF20" s="151"/>
      <c r="AG20" s="151"/>
      <c r="AH20" s="151"/>
      <c r="AI20" s="151"/>
      <c r="AJ20" s="151"/>
      <c r="AK20" s="151"/>
      <c r="AL20" s="151"/>
      <c r="AM20" s="151"/>
      <c r="AN20" s="151"/>
      <c r="AO20" s="151"/>
      <c r="AP20" s="151"/>
      <c r="AQ20" s="151"/>
      <c r="AR20" s="83"/>
      <c r="AS20" s="151"/>
      <c r="AT20" s="151"/>
      <c r="AU20" s="151"/>
      <c r="AV20" s="151"/>
      <c r="AW20" s="151"/>
      <c r="AX20" s="151"/>
      <c r="AY20" s="83"/>
      <c r="AZ20" s="151"/>
      <c r="BA20" s="151"/>
      <c r="BB20" s="151"/>
      <c r="BC20" s="151"/>
      <c r="BD20" s="151"/>
      <c r="BE20" s="151"/>
      <c r="BF20" s="83"/>
      <c r="BG20" s="151"/>
      <c r="BH20" s="151"/>
      <c r="BI20" s="151"/>
      <c r="BJ20" s="151"/>
      <c r="BK20" s="151"/>
      <c r="BL20" s="151"/>
      <c r="BM20" s="83"/>
      <c r="BN20" s="151"/>
      <c r="BO20" s="151"/>
      <c r="BP20" s="151"/>
      <c r="BQ20" s="151"/>
      <c r="BR20" s="151"/>
      <c r="BS20" s="83"/>
      <c r="BT20" s="83"/>
      <c r="BU20" s="151"/>
      <c r="BV20" s="151"/>
      <c r="BW20" s="151"/>
      <c r="BX20" s="151"/>
      <c r="BY20" s="151"/>
      <c r="BZ20" s="83"/>
      <c r="CA20" s="83"/>
      <c r="CB20" s="151"/>
      <c r="CC20" s="151"/>
      <c r="CD20" s="151"/>
      <c r="CE20" s="151"/>
      <c r="CF20" s="151"/>
      <c r="CG20" s="83"/>
      <c r="CH20" s="83"/>
      <c r="CI20" s="151"/>
      <c r="CJ20" s="151"/>
      <c r="CK20" s="151"/>
      <c r="CL20" s="151"/>
      <c r="CM20" s="151"/>
      <c r="CN20" s="83"/>
      <c r="CO20" s="83"/>
      <c r="CP20" s="83"/>
      <c r="CQ20" s="83"/>
      <c r="CR20" s="83"/>
      <c r="CS20" s="83"/>
      <c r="CT20" s="83"/>
      <c r="CU20" s="83"/>
      <c r="CV20" s="83"/>
      <c r="CW20" s="151"/>
      <c r="CX20" s="151"/>
      <c r="CY20" s="151"/>
      <c r="CZ20" s="151"/>
      <c r="DA20" s="151"/>
      <c r="DB20" s="151"/>
      <c r="DC20" s="83"/>
      <c r="DD20" s="83"/>
      <c r="DE20" s="83"/>
      <c r="DF20" s="83"/>
      <c r="DG20" s="83"/>
      <c r="DH20" s="83"/>
      <c r="DI20" s="83"/>
      <c r="DJ20" s="151"/>
      <c r="DK20" s="83"/>
      <c r="DL20" s="83"/>
      <c r="DM20" s="83"/>
      <c r="DN20" s="83"/>
      <c r="DO20" s="83"/>
      <c r="DP20" s="83"/>
      <c r="DQ20" s="151"/>
      <c r="DR20" s="83"/>
      <c r="DS20" s="83"/>
      <c r="DT20" s="83"/>
      <c r="DU20" s="83"/>
      <c r="DV20" s="83"/>
      <c r="DW20" s="83"/>
      <c r="DX20" s="83"/>
      <c r="DY20" s="83"/>
      <c r="DZ20" s="83"/>
      <c r="EA20" s="83"/>
      <c r="EB20" s="83"/>
      <c r="EC20" s="83"/>
      <c r="ED20" s="83"/>
      <c r="EE20" s="83"/>
      <c r="EF20" s="81"/>
      <c r="EG20" s="120"/>
      <c r="EH20" s="81"/>
      <c r="EI20" s="115"/>
      <c r="EJ20" s="81"/>
      <c r="EK20" s="120"/>
      <c r="EL20" s="83"/>
      <c r="EM20" s="81"/>
      <c r="EN20" s="120"/>
      <c r="EO20" s="81"/>
      <c r="EP20" s="115"/>
      <c r="EQ20" s="81"/>
      <c r="ER20" s="120"/>
      <c r="ES20" s="120"/>
      <c r="ET20" s="81"/>
      <c r="EU20" s="120"/>
      <c r="EV20" s="81"/>
      <c r="EW20" s="115"/>
      <c r="EX20" s="81"/>
      <c r="EY20" s="120"/>
      <c r="EZ20" s="83"/>
      <c r="FA20" s="81"/>
      <c r="FB20" s="120"/>
      <c r="FC20" s="81"/>
      <c r="FD20" s="115"/>
      <c r="FE20" s="81"/>
      <c r="FF20" s="120"/>
      <c r="FG20" s="83"/>
      <c r="FH20" s="81"/>
      <c r="FI20" s="120"/>
      <c r="FJ20" s="81"/>
      <c r="FK20" s="115"/>
      <c r="FL20" s="81"/>
      <c r="FM20" s="120"/>
      <c r="FN20" s="83"/>
      <c r="FO20" s="81"/>
      <c r="FP20" s="120"/>
      <c r="FQ20" s="81"/>
      <c r="FR20" s="115"/>
      <c r="FS20" s="81"/>
      <c r="FT20" s="120"/>
      <c r="FU20" s="83"/>
      <c r="FV20" s="81"/>
      <c r="FW20" s="120"/>
      <c r="FX20" s="81"/>
      <c r="FY20" s="115"/>
      <c r="FZ20" s="81"/>
      <c r="GA20" s="120"/>
      <c r="GB20" s="83"/>
      <c r="GC20" s="81"/>
      <c r="GD20" s="120"/>
      <c r="GE20" s="81"/>
      <c r="GF20" s="115"/>
      <c r="GG20" s="81"/>
      <c r="GH20" s="120"/>
      <c r="GI20" s="120"/>
      <c r="GJ20" s="81"/>
      <c r="GK20" s="120"/>
      <c r="GL20" s="81"/>
      <c r="GM20" s="115"/>
      <c r="GN20" s="81"/>
      <c r="GO20" s="120"/>
      <c r="GP20" s="83"/>
      <c r="GQ20" s="81"/>
      <c r="GR20" s="120"/>
      <c r="GS20" s="81"/>
      <c r="GT20" s="115"/>
      <c r="GU20" s="81"/>
      <c r="GV20" s="120"/>
      <c r="GW20" s="83"/>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c r="IR20" s="58"/>
      <c r="IS20" s="58"/>
      <c r="IT20" s="58"/>
      <c r="IU20" s="58"/>
      <c r="IV20" s="58"/>
      <c r="IW20" s="58"/>
      <c r="IX20" s="58"/>
      <c r="IY20" s="58"/>
      <c r="IZ20" s="58"/>
      <c r="JA20" s="58"/>
      <c r="JB20" s="58"/>
      <c r="JC20" s="58"/>
      <c r="JD20" s="58"/>
      <c r="JE20" s="58"/>
      <c r="JF20" s="58"/>
      <c r="JG20" s="58"/>
      <c r="JH20" s="58"/>
      <c r="JI20" s="58"/>
      <c r="JJ20" s="58"/>
      <c r="JK20" s="58"/>
      <c r="JL20" s="58"/>
      <c r="JM20" s="58"/>
      <c r="JN20" s="58"/>
      <c r="JO20" s="58"/>
      <c r="JP20" s="58"/>
      <c r="JQ20" s="58"/>
      <c r="JR20" s="58"/>
      <c r="JS20" s="58"/>
      <c r="JT20" s="58"/>
      <c r="JU20" s="58"/>
      <c r="JV20" s="58"/>
      <c r="JW20" s="58"/>
      <c r="JX20" s="58"/>
      <c r="JY20" s="58"/>
      <c r="JZ20" s="58"/>
      <c r="KA20" s="58"/>
      <c r="KB20" s="58"/>
      <c r="KC20" s="58"/>
      <c r="KD20" s="58"/>
      <c r="KE20" s="58"/>
      <c r="KF20" s="58"/>
    </row>
    <row r="21" spans="1:292" s="57" customFormat="1" ht="11.4">
      <c r="A21" s="79" t="s">
        <v>142</v>
      </c>
      <c r="B21" s="79"/>
      <c r="C21" s="81">
        <v>304212</v>
      </c>
      <c r="D21" s="120"/>
      <c r="E21" s="81">
        <v>-7195</v>
      </c>
      <c r="F21" s="114">
        <v>-1</v>
      </c>
      <c r="G21" s="142">
        <f>SUM(C21:E21)</f>
        <v>297017</v>
      </c>
      <c r="H21" s="145"/>
      <c r="I21" s="145"/>
      <c r="J21" s="81">
        <v>110071</v>
      </c>
      <c r="K21" s="120"/>
      <c r="L21" s="81">
        <v>-2146</v>
      </c>
      <c r="M21" s="114">
        <v>-1</v>
      </c>
      <c r="N21" s="142">
        <f>SUM(J21:L21)</f>
        <v>107925</v>
      </c>
      <c r="O21" s="145"/>
      <c r="P21" s="79"/>
      <c r="Q21" s="81">
        <v>100238</v>
      </c>
      <c r="R21" s="120"/>
      <c r="S21" s="81">
        <v>-2707</v>
      </c>
      <c r="T21" s="114">
        <v>-1</v>
      </c>
      <c r="U21" s="142">
        <f>SUM(Q21:S21)</f>
        <v>97531</v>
      </c>
      <c r="V21" s="145"/>
      <c r="W21" s="79"/>
      <c r="X21" s="81">
        <v>93903</v>
      </c>
      <c r="Y21" s="120"/>
      <c r="Z21" s="81">
        <v>-2342</v>
      </c>
      <c r="AA21" s="114">
        <v>-1</v>
      </c>
      <c r="AB21" s="142">
        <f>SUM(X21:Z21)</f>
        <v>91561</v>
      </c>
      <c r="AC21" s="145"/>
      <c r="AD21" s="79"/>
      <c r="AE21" s="81">
        <v>370411</v>
      </c>
      <c r="AF21" s="120"/>
      <c r="AG21" s="81">
        <v>-5309</v>
      </c>
      <c r="AH21" s="114">
        <v>-1</v>
      </c>
      <c r="AI21" s="142">
        <f t="shared" ref="AI21:AI29" si="0">SUM(AE21:AG21)</f>
        <v>365102</v>
      </c>
      <c r="AJ21" s="145"/>
      <c r="AK21" s="149"/>
      <c r="AL21" s="81">
        <v>100766</v>
      </c>
      <c r="AM21" s="120"/>
      <c r="AN21" s="81">
        <v>-1590</v>
      </c>
      <c r="AO21" s="114">
        <v>-1</v>
      </c>
      <c r="AP21" s="142">
        <f>SUM(AL21:AN21)</f>
        <v>99176</v>
      </c>
      <c r="AQ21" s="145"/>
      <c r="AR21" s="79"/>
      <c r="AS21" s="81">
        <v>108184</v>
      </c>
      <c r="AT21" s="120"/>
      <c r="AU21" s="81">
        <v>-1243</v>
      </c>
      <c r="AV21" s="114">
        <v>-1</v>
      </c>
      <c r="AW21" s="142">
        <f>SUM(AS21:AU21)</f>
        <v>106941</v>
      </c>
      <c r="AX21" s="145"/>
      <c r="AY21" s="79"/>
      <c r="AZ21" s="81">
        <v>80283</v>
      </c>
      <c r="BA21" s="120"/>
      <c r="BB21" s="81">
        <v>-1255</v>
      </c>
      <c r="BC21" s="114">
        <v>-1</v>
      </c>
      <c r="BD21" s="142">
        <f>SUM(AZ21:BB21)</f>
        <v>79028</v>
      </c>
      <c r="BE21" s="145"/>
      <c r="BF21" s="79"/>
      <c r="BG21" s="81">
        <v>81178</v>
      </c>
      <c r="BH21" s="120"/>
      <c r="BI21" s="81">
        <v>-1221</v>
      </c>
      <c r="BJ21" s="114">
        <v>-1</v>
      </c>
      <c r="BK21" s="142">
        <f>SUM(BG21:BI21)</f>
        <v>79957</v>
      </c>
      <c r="BL21" s="145"/>
      <c r="BM21" s="79"/>
      <c r="BN21" s="81">
        <v>321836</v>
      </c>
      <c r="BO21" s="120"/>
      <c r="BP21" s="81">
        <v>-4991</v>
      </c>
      <c r="BQ21" s="114">
        <v>-1</v>
      </c>
      <c r="BR21" s="142">
        <f>SUM(BN21:BP21)</f>
        <v>316845</v>
      </c>
      <c r="BS21" s="145"/>
      <c r="BT21" s="79"/>
      <c r="BU21" s="81">
        <v>83708</v>
      </c>
      <c r="BV21" s="120"/>
      <c r="BW21" s="81">
        <v>-1323</v>
      </c>
      <c r="BX21" s="114">
        <v>-1</v>
      </c>
      <c r="BY21" s="142">
        <f>SUM(BU21:BW21)</f>
        <v>82385</v>
      </c>
      <c r="BZ21" s="145"/>
      <c r="CA21" s="79"/>
      <c r="CB21" s="81">
        <v>84905</v>
      </c>
      <c r="CC21" s="120"/>
      <c r="CD21" s="81">
        <v>-1315</v>
      </c>
      <c r="CE21" s="114">
        <v>-1</v>
      </c>
      <c r="CF21" s="142">
        <f>SUM(CB21:CD21)</f>
        <v>83590</v>
      </c>
      <c r="CG21" s="145"/>
      <c r="CH21" s="79"/>
      <c r="CI21" s="81">
        <v>75753</v>
      </c>
      <c r="CJ21" s="120"/>
      <c r="CK21" s="81">
        <v>-994</v>
      </c>
      <c r="CL21" s="114">
        <v>-1</v>
      </c>
      <c r="CM21" s="142">
        <f>SUM(CI21:CK21)</f>
        <v>74759</v>
      </c>
      <c r="CN21" s="145"/>
      <c r="CO21" s="79"/>
      <c r="CP21" s="81">
        <v>77470</v>
      </c>
      <c r="CQ21" s="120"/>
      <c r="CR21" s="81">
        <v>-1359</v>
      </c>
      <c r="CS21" s="114">
        <v>-1</v>
      </c>
      <c r="CT21" s="142">
        <f>SUM(CP21:CR21)</f>
        <v>76111</v>
      </c>
      <c r="CU21" s="145"/>
      <c r="CV21" s="79"/>
      <c r="CW21" s="81">
        <v>322909</v>
      </c>
      <c r="CX21" s="120"/>
      <c r="CY21" s="81">
        <v>-5659</v>
      </c>
      <c r="CZ21" s="114">
        <v>-1</v>
      </c>
      <c r="DA21" s="142">
        <f>SUM(CW21:CY21)</f>
        <v>317250</v>
      </c>
      <c r="DB21" s="145"/>
      <c r="DC21" s="79"/>
      <c r="DD21" s="81">
        <v>81816</v>
      </c>
      <c r="DE21" s="120"/>
      <c r="DF21" s="81">
        <v>-1453</v>
      </c>
      <c r="DG21" s="114">
        <v>-1</v>
      </c>
      <c r="DH21" s="142">
        <f>SUM(DD21:DF21)</f>
        <v>80363</v>
      </c>
      <c r="DI21" s="145"/>
      <c r="DJ21" s="145"/>
      <c r="DK21" s="81">
        <v>83396</v>
      </c>
      <c r="DL21" s="120"/>
      <c r="DM21" s="81">
        <v>-993</v>
      </c>
      <c r="DN21" s="114">
        <v>-1</v>
      </c>
      <c r="DO21" s="142">
        <f>SUM(DK21:DM21)</f>
        <v>82403</v>
      </c>
      <c r="DP21" s="145"/>
      <c r="DQ21" s="145"/>
      <c r="DR21" s="81">
        <v>80123</v>
      </c>
      <c r="DS21" s="120"/>
      <c r="DT21" s="81">
        <v>-1587</v>
      </c>
      <c r="DU21" s="114">
        <v>-1</v>
      </c>
      <c r="DV21" s="142">
        <f>SUM(DR21:DT21)</f>
        <v>78536</v>
      </c>
      <c r="DW21" s="145"/>
      <c r="DX21" s="79"/>
      <c r="DY21" s="81">
        <v>77574</v>
      </c>
      <c r="DZ21" s="120"/>
      <c r="EA21" s="81">
        <v>-1626</v>
      </c>
      <c r="EB21" s="114">
        <v>-1</v>
      </c>
      <c r="EC21" s="142">
        <f t="shared" ref="EC21:EC28" si="1">SUM(DY21:EA21)</f>
        <v>75948</v>
      </c>
      <c r="ED21" s="145"/>
      <c r="EE21" s="79"/>
      <c r="EF21" s="81">
        <v>281215</v>
      </c>
      <c r="EG21" s="120"/>
      <c r="EH21" s="81">
        <v>-7149</v>
      </c>
      <c r="EI21" s="114">
        <v>-1</v>
      </c>
      <c r="EJ21" s="142">
        <f>SUM(EF21:EH21)</f>
        <v>274066</v>
      </c>
      <c r="EK21" s="145"/>
      <c r="EL21" s="79"/>
      <c r="EM21" s="81">
        <v>81181</v>
      </c>
      <c r="EN21" s="120"/>
      <c r="EO21" s="81">
        <v>-1777</v>
      </c>
      <c r="EP21" s="114">
        <v>-1</v>
      </c>
      <c r="EQ21" s="142">
        <f>SUM(EM21:EO21)</f>
        <v>79404</v>
      </c>
      <c r="ER21" s="145"/>
      <c r="ES21" s="145"/>
      <c r="ET21" s="81">
        <v>76971</v>
      </c>
      <c r="EU21" s="120"/>
      <c r="EV21" s="81">
        <v>-1634</v>
      </c>
      <c r="EW21" s="114">
        <v>-1</v>
      </c>
      <c r="EX21" s="142">
        <f>SUM(ET21:EV21)</f>
        <v>75337</v>
      </c>
      <c r="EY21" s="145"/>
      <c r="EZ21" s="79"/>
      <c r="FA21" s="81">
        <v>64610</v>
      </c>
      <c r="FB21" s="120"/>
      <c r="FC21" s="81">
        <v>-1995</v>
      </c>
      <c r="FD21" s="114">
        <v>-1</v>
      </c>
      <c r="FE21" s="84">
        <f>SUM(FA21:FC21)</f>
        <v>62615</v>
      </c>
      <c r="FF21" s="121"/>
      <c r="FG21" s="79"/>
      <c r="FH21" s="81">
        <v>58453</v>
      </c>
      <c r="FI21" s="120"/>
      <c r="FJ21" s="81">
        <v>-1743</v>
      </c>
      <c r="FK21" s="114">
        <v>-1</v>
      </c>
      <c r="FL21" s="84">
        <f>SUM(FH21:FJ21)</f>
        <v>56710</v>
      </c>
      <c r="FM21" s="121"/>
      <c r="FN21" s="79"/>
      <c r="FO21" s="81">
        <v>194057</v>
      </c>
      <c r="FP21" s="120"/>
      <c r="FQ21" s="81">
        <v>-2824</v>
      </c>
      <c r="FR21" s="114">
        <v>-1</v>
      </c>
      <c r="FS21" s="142">
        <f>SUM(FO21:FQ21)</f>
        <v>191233</v>
      </c>
      <c r="FT21" s="145"/>
      <c r="FU21" s="79"/>
      <c r="FV21" s="81">
        <v>53747</v>
      </c>
      <c r="FW21" s="120"/>
      <c r="FX21" s="81">
        <v>-836</v>
      </c>
      <c r="FY21" s="114">
        <v>-1</v>
      </c>
      <c r="FZ21" s="84">
        <f>SUM(FV21:FX21)</f>
        <v>52911</v>
      </c>
      <c r="GA21" s="121"/>
      <c r="GB21" s="79"/>
      <c r="GC21" s="81">
        <v>48160</v>
      </c>
      <c r="GD21" s="120"/>
      <c r="GE21" s="81">
        <v>-500</v>
      </c>
      <c r="GF21" s="114">
        <v>-1</v>
      </c>
      <c r="GG21" s="84">
        <f>SUM(GC21:GE21)</f>
        <v>47660</v>
      </c>
      <c r="GH21" s="121"/>
      <c r="GI21" s="121"/>
      <c r="GJ21" s="81">
        <v>45710</v>
      </c>
      <c r="GK21" s="120"/>
      <c r="GL21" s="81">
        <v>-736</v>
      </c>
      <c r="GM21" s="114">
        <v>-1</v>
      </c>
      <c r="GN21" s="84">
        <f>SUM(GJ21:GL21)</f>
        <v>44974</v>
      </c>
      <c r="GO21" s="121"/>
      <c r="GP21" s="79"/>
      <c r="GQ21" s="81">
        <v>46440</v>
      </c>
      <c r="GR21" s="120"/>
      <c r="GS21" s="81">
        <v>-752</v>
      </c>
      <c r="GT21" s="114">
        <v>-1</v>
      </c>
      <c r="GU21" s="84">
        <f>SUM(GQ21:GS21)</f>
        <v>45688</v>
      </c>
      <c r="GV21" s="121"/>
      <c r="GW21" s="79"/>
      <c r="GX21" s="63"/>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c r="IR21" s="58"/>
      <c r="IS21" s="58"/>
      <c r="IT21" s="58"/>
      <c r="IU21" s="58"/>
      <c r="IV21" s="58"/>
      <c r="IW21" s="58"/>
      <c r="IX21" s="58"/>
      <c r="IY21" s="58"/>
      <c r="IZ21" s="58"/>
      <c r="JA21" s="58"/>
      <c r="JB21" s="58"/>
      <c r="JC21" s="58"/>
      <c r="JD21" s="58"/>
      <c r="JE21" s="58"/>
      <c r="JF21" s="58"/>
      <c r="JG21" s="58"/>
      <c r="JH21" s="58"/>
      <c r="JI21" s="58"/>
      <c r="JJ21" s="58"/>
      <c r="JK21" s="58"/>
      <c r="JL21" s="58"/>
      <c r="JM21" s="58"/>
      <c r="JN21" s="58"/>
      <c r="JO21" s="58"/>
      <c r="JP21" s="58"/>
      <c r="JQ21" s="58"/>
      <c r="JR21" s="58"/>
      <c r="JS21" s="58"/>
      <c r="JT21" s="58"/>
      <c r="JU21" s="58"/>
      <c r="JV21" s="58"/>
      <c r="JW21" s="58"/>
      <c r="JX21" s="58"/>
      <c r="JY21" s="58"/>
      <c r="JZ21" s="58"/>
      <c r="KA21" s="58"/>
      <c r="KB21" s="58"/>
      <c r="KC21" s="58"/>
      <c r="KD21" s="58"/>
      <c r="KE21" s="58"/>
      <c r="KF21" s="58"/>
    </row>
    <row r="22" spans="1:292" s="57" customFormat="1" ht="11.4">
      <c r="A22" s="79" t="s">
        <v>69</v>
      </c>
      <c r="B22" s="79"/>
      <c r="C22" s="81">
        <v>438984</v>
      </c>
      <c r="D22" s="120"/>
      <c r="E22" s="81">
        <v>-13594</v>
      </c>
      <c r="F22" s="114">
        <v>-1</v>
      </c>
      <c r="G22" s="142">
        <f t="shared" ref="G22:G28" si="2">SUM(C22:E22)</f>
        <v>425390</v>
      </c>
      <c r="H22" s="145"/>
      <c r="I22" s="145"/>
      <c r="J22" s="81">
        <v>158687</v>
      </c>
      <c r="K22" s="120"/>
      <c r="L22" s="81">
        <v>-4580</v>
      </c>
      <c r="M22" s="114">
        <v>-1</v>
      </c>
      <c r="N22" s="142">
        <f>SUM(J22:L22)</f>
        <v>154107</v>
      </c>
      <c r="O22" s="145"/>
      <c r="P22" s="79"/>
      <c r="Q22" s="81">
        <v>147897</v>
      </c>
      <c r="R22" s="120"/>
      <c r="S22" s="81">
        <v>-4957</v>
      </c>
      <c r="T22" s="114">
        <v>-1</v>
      </c>
      <c r="U22" s="142">
        <f>SUM(Q22:S22)</f>
        <v>142940</v>
      </c>
      <c r="V22" s="145"/>
      <c r="W22" s="79"/>
      <c r="X22" s="81">
        <v>132400</v>
      </c>
      <c r="Y22" s="120"/>
      <c r="Z22" s="81">
        <v>-4057</v>
      </c>
      <c r="AA22" s="114">
        <v>-1</v>
      </c>
      <c r="AB22" s="142">
        <f>SUM(X22:Z22)</f>
        <v>128343</v>
      </c>
      <c r="AC22" s="145"/>
      <c r="AD22" s="79"/>
      <c r="AE22" s="81">
        <v>585044</v>
      </c>
      <c r="AF22" s="120"/>
      <c r="AG22" s="81">
        <v>-9335</v>
      </c>
      <c r="AH22" s="114">
        <v>-1</v>
      </c>
      <c r="AI22" s="142">
        <f t="shared" si="0"/>
        <v>575709</v>
      </c>
      <c r="AJ22" s="145"/>
      <c r="AK22" s="149"/>
      <c r="AL22" s="81">
        <v>152882</v>
      </c>
      <c r="AM22" s="120"/>
      <c r="AN22" s="81">
        <v>-2575</v>
      </c>
      <c r="AO22" s="114">
        <v>-1</v>
      </c>
      <c r="AP22" s="142">
        <f>SUM(AL22:AN22)</f>
        <v>150307</v>
      </c>
      <c r="AQ22" s="145"/>
      <c r="AR22" s="79"/>
      <c r="AS22" s="81">
        <v>166234</v>
      </c>
      <c r="AT22" s="120"/>
      <c r="AU22" s="81">
        <v>-2261</v>
      </c>
      <c r="AV22" s="114">
        <v>-1</v>
      </c>
      <c r="AW22" s="142">
        <f>SUM(AS22:AU22)</f>
        <v>163973</v>
      </c>
      <c r="AX22" s="145"/>
      <c r="AY22" s="79"/>
      <c r="AZ22" s="81">
        <v>137310</v>
      </c>
      <c r="BA22" s="120"/>
      <c r="BB22" s="81">
        <v>-2383</v>
      </c>
      <c r="BC22" s="114">
        <v>-1</v>
      </c>
      <c r="BD22" s="142">
        <f>SUM(AZ22:BB22)</f>
        <v>134927</v>
      </c>
      <c r="BE22" s="145"/>
      <c r="BF22" s="79"/>
      <c r="BG22" s="81">
        <v>128618</v>
      </c>
      <c r="BH22" s="120"/>
      <c r="BI22" s="81">
        <v>-2116</v>
      </c>
      <c r="BJ22" s="114">
        <v>-1</v>
      </c>
      <c r="BK22" s="142">
        <f t="shared" ref="BK22:BK27" si="3">SUM(BG22:BI22)</f>
        <v>126502</v>
      </c>
      <c r="BL22" s="145"/>
      <c r="BM22" s="79"/>
      <c r="BN22" s="81">
        <v>518035</v>
      </c>
      <c r="BO22" s="120"/>
      <c r="BP22" s="81">
        <v>-7880</v>
      </c>
      <c r="BQ22" s="114">
        <v>-1</v>
      </c>
      <c r="BR22" s="142">
        <f t="shared" ref="BR22:BR27" si="4">SUM(BN22:BP22)</f>
        <v>510155</v>
      </c>
      <c r="BS22" s="145"/>
      <c r="BT22" s="79"/>
      <c r="BU22" s="81">
        <v>139416</v>
      </c>
      <c r="BV22" s="120"/>
      <c r="BW22" s="81">
        <v>-2006</v>
      </c>
      <c r="BX22" s="114">
        <v>-1</v>
      </c>
      <c r="BY22" s="142">
        <f t="shared" ref="BY22:BY27" si="5">SUM(BU22:BW22)</f>
        <v>137410</v>
      </c>
      <c r="BZ22" s="145"/>
      <c r="CA22" s="79"/>
      <c r="CB22" s="81">
        <v>132244</v>
      </c>
      <c r="CC22" s="120"/>
      <c r="CD22" s="81">
        <v>-2458</v>
      </c>
      <c r="CE22" s="114">
        <v>-1</v>
      </c>
      <c r="CF22" s="142">
        <f t="shared" ref="CF22:CF27" si="6">SUM(CB22:CD22)</f>
        <v>129786</v>
      </c>
      <c r="CG22" s="145"/>
      <c r="CH22" s="79"/>
      <c r="CI22" s="81">
        <v>126193</v>
      </c>
      <c r="CJ22" s="120"/>
      <c r="CK22" s="81">
        <v>-1615</v>
      </c>
      <c r="CL22" s="114">
        <v>-1</v>
      </c>
      <c r="CM22" s="142">
        <f t="shared" ref="CM22:CM27" si="7">SUM(CI22:CK22)</f>
        <v>124578</v>
      </c>
      <c r="CN22" s="145"/>
      <c r="CO22" s="79"/>
      <c r="CP22" s="81">
        <v>120182</v>
      </c>
      <c r="CQ22" s="120"/>
      <c r="CR22" s="81">
        <v>-1801</v>
      </c>
      <c r="CS22" s="114">
        <v>-1</v>
      </c>
      <c r="CT22" s="142">
        <f t="shared" ref="CT22:CT27" si="8">SUM(CP22:CR22)</f>
        <v>118381</v>
      </c>
      <c r="CU22" s="145"/>
      <c r="CV22" s="79"/>
      <c r="CW22" s="81">
        <v>529141</v>
      </c>
      <c r="CX22" s="120"/>
      <c r="CY22" s="81">
        <v>-9231</v>
      </c>
      <c r="CZ22" s="114">
        <v>-1</v>
      </c>
      <c r="DA22" s="142">
        <f t="shared" ref="DA22:DA27" si="9">SUM(CW22:CY22)</f>
        <v>519910</v>
      </c>
      <c r="DB22" s="145"/>
      <c r="DC22" s="79"/>
      <c r="DD22" s="81">
        <v>147499</v>
      </c>
      <c r="DE22" s="120"/>
      <c r="DF22" s="81">
        <v>-2552</v>
      </c>
      <c r="DG22" s="114">
        <v>-1</v>
      </c>
      <c r="DH22" s="142">
        <f t="shared" ref="DH22:DH27" si="10">SUM(DD22:DF22)</f>
        <v>144947</v>
      </c>
      <c r="DI22" s="145"/>
      <c r="DJ22" s="145"/>
      <c r="DK22" s="81">
        <v>129876</v>
      </c>
      <c r="DL22" s="120"/>
      <c r="DM22" s="81">
        <v>-1496</v>
      </c>
      <c r="DN22" s="114">
        <v>-1</v>
      </c>
      <c r="DO22" s="142">
        <f t="shared" ref="DO22:DO27" si="11">SUM(DK22:DM22)</f>
        <v>128380</v>
      </c>
      <c r="DP22" s="145"/>
      <c r="DQ22" s="145"/>
      <c r="DR22" s="81">
        <v>129151</v>
      </c>
      <c r="DS22" s="120"/>
      <c r="DT22" s="81">
        <v>-2095</v>
      </c>
      <c r="DU22" s="114">
        <v>-1</v>
      </c>
      <c r="DV22" s="142">
        <f t="shared" ref="DV22:DV27" si="12">SUM(DR22:DT22)</f>
        <v>127056</v>
      </c>
      <c r="DW22" s="145"/>
      <c r="DX22" s="79"/>
      <c r="DY22" s="81">
        <v>122615</v>
      </c>
      <c r="DZ22" s="120"/>
      <c r="EA22" s="81">
        <v>-3088</v>
      </c>
      <c r="EB22" s="114">
        <v>-1</v>
      </c>
      <c r="EC22" s="142">
        <f t="shared" si="1"/>
        <v>119527</v>
      </c>
      <c r="ED22" s="145"/>
      <c r="EE22" s="79"/>
      <c r="EF22" s="81">
        <v>444454</v>
      </c>
      <c r="EG22" s="120"/>
      <c r="EH22" s="81">
        <v>-9680</v>
      </c>
      <c r="EI22" s="114">
        <v>-1</v>
      </c>
      <c r="EJ22" s="142">
        <f t="shared" ref="EJ22:EJ27" si="13">SUM(EF22:EH22)</f>
        <v>434774</v>
      </c>
      <c r="EK22" s="145"/>
      <c r="EL22" s="79"/>
      <c r="EM22" s="81">
        <v>129440</v>
      </c>
      <c r="EN22" s="120"/>
      <c r="EO22" s="81">
        <v>-2450</v>
      </c>
      <c r="EP22" s="114">
        <v>-1</v>
      </c>
      <c r="EQ22" s="142">
        <f>SUM(EM22:EO22)</f>
        <v>126990</v>
      </c>
      <c r="ER22" s="145"/>
      <c r="ES22" s="145"/>
      <c r="ET22" s="81">
        <v>117400</v>
      </c>
      <c r="EU22" s="120"/>
      <c r="EV22" s="81">
        <v>-2081</v>
      </c>
      <c r="EW22" s="114">
        <v>-1</v>
      </c>
      <c r="EX22" s="142">
        <f>SUM(ET22:EV22)</f>
        <v>115319</v>
      </c>
      <c r="EY22" s="145"/>
      <c r="EZ22" s="79"/>
      <c r="FA22" s="81">
        <v>102559</v>
      </c>
      <c r="FB22" s="120"/>
      <c r="FC22" s="81">
        <v>-2329</v>
      </c>
      <c r="FD22" s="114">
        <v>-1</v>
      </c>
      <c r="FE22" s="84">
        <f>SUM(FA22:FC22)</f>
        <v>100230</v>
      </c>
      <c r="FF22" s="121"/>
      <c r="FG22" s="79"/>
      <c r="FH22" s="81">
        <v>95055</v>
      </c>
      <c r="FI22" s="120"/>
      <c r="FJ22" s="81">
        <v>-2820</v>
      </c>
      <c r="FK22" s="114">
        <v>-1</v>
      </c>
      <c r="FL22" s="84">
        <f>SUM(FH22:FJ22)</f>
        <v>92235</v>
      </c>
      <c r="FM22" s="121"/>
      <c r="FN22" s="79"/>
      <c r="FO22" s="81">
        <v>344235</v>
      </c>
      <c r="FP22" s="120"/>
      <c r="FQ22" s="81">
        <v>-12069</v>
      </c>
      <c r="FR22" s="114">
        <v>-1</v>
      </c>
      <c r="FS22" s="142">
        <f>SUM(FO22:FQ22)</f>
        <v>332166</v>
      </c>
      <c r="FT22" s="145"/>
      <c r="FU22" s="79"/>
      <c r="FV22" s="81">
        <v>95815</v>
      </c>
      <c r="FW22" s="120"/>
      <c r="FX22" s="81">
        <v>-3026</v>
      </c>
      <c r="FY22" s="114">
        <v>-1</v>
      </c>
      <c r="FZ22" s="84">
        <f>SUM(FV22:FX22)</f>
        <v>92789</v>
      </c>
      <c r="GA22" s="121"/>
      <c r="GB22" s="79"/>
      <c r="GC22" s="81">
        <v>84600</v>
      </c>
      <c r="GD22" s="120"/>
      <c r="GE22" s="81">
        <v>-3213</v>
      </c>
      <c r="GF22" s="114">
        <v>-1</v>
      </c>
      <c r="GG22" s="84">
        <f>SUM(GC22:GE22)</f>
        <v>81387</v>
      </c>
      <c r="GH22" s="121"/>
      <c r="GI22" s="121"/>
      <c r="GJ22" s="81">
        <v>85875</v>
      </c>
      <c r="GK22" s="120"/>
      <c r="GL22" s="81">
        <v>-2715</v>
      </c>
      <c r="GM22" s="114">
        <v>-1</v>
      </c>
      <c r="GN22" s="84">
        <f>SUM(GJ22:GL22)</f>
        <v>83160</v>
      </c>
      <c r="GO22" s="121"/>
      <c r="GP22" s="79"/>
      <c r="GQ22" s="81">
        <v>77945</v>
      </c>
      <c r="GR22" s="120"/>
      <c r="GS22" s="81">
        <v>-3115</v>
      </c>
      <c r="GT22" s="114">
        <v>-1</v>
      </c>
      <c r="GU22" s="84">
        <f>SUM(GQ22:GS22)</f>
        <v>74830</v>
      </c>
      <c r="GV22" s="121"/>
      <c r="GW22" s="79"/>
      <c r="GX22" s="63"/>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c r="IR22" s="58"/>
      <c r="IS22" s="58"/>
      <c r="IT22" s="58"/>
      <c r="IU22" s="58"/>
      <c r="IV22" s="58"/>
      <c r="IW22" s="58"/>
      <c r="IX22" s="58"/>
      <c r="IY22" s="58"/>
      <c r="IZ22" s="58"/>
      <c r="JA22" s="58"/>
      <c r="JB22" s="58"/>
      <c r="JC22" s="58"/>
      <c r="JD22" s="58"/>
      <c r="JE22" s="58"/>
      <c r="JF22" s="58"/>
      <c r="JG22" s="58"/>
      <c r="JH22" s="58"/>
      <c r="JI22" s="58"/>
      <c r="JJ22" s="58"/>
      <c r="JK22" s="58"/>
      <c r="JL22" s="58"/>
      <c r="JM22" s="58"/>
      <c r="JN22" s="58"/>
      <c r="JO22" s="58"/>
      <c r="JP22" s="58"/>
      <c r="JQ22" s="58"/>
      <c r="JR22" s="58"/>
      <c r="JS22" s="58"/>
      <c r="JT22" s="58"/>
      <c r="JU22" s="58"/>
      <c r="JV22" s="58"/>
      <c r="JW22" s="58"/>
      <c r="JX22" s="58"/>
      <c r="JY22" s="58"/>
      <c r="JZ22" s="58"/>
      <c r="KA22" s="58"/>
      <c r="KB22" s="58"/>
      <c r="KC22" s="58"/>
      <c r="KD22" s="58"/>
      <c r="KE22" s="58"/>
      <c r="KF22" s="58"/>
    </row>
    <row r="23" spans="1:292" s="57" customFormat="1" ht="11.4">
      <c r="A23" s="79" t="s">
        <v>70</v>
      </c>
      <c r="B23" s="79"/>
      <c r="C23" s="81">
        <v>190502</v>
      </c>
      <c r="D23" s="120"/>
      <c r="E23" s="81">
        <v>-12074</v>
      </c>
      <c r="F23" s="114">
        <v>-1</v>
      </c>
      <c r="G23" s="142">
        <f t="shared" si="2"/>
        <v>178428</v>
      </c>
      <c r="H23" s="145"/>
      <c r="I23" s="145"/>
      <c r="J23" s="81">
        <v>71548</v>
      </c>
      <c r="K23" s="120"/>
      <c r="L23" s="81">
        <v>-3978</v>
      </c>
      <c r="M23" s="114">
        <v>-1</v>
      </c>
      <c r="N23" s="142">
        <f>SUM(J23:L23)</f>
        <v>67570</v>
      </c>
      <c r="O23" s="145"/>
      <c r="P23" s="79"/>
      <c r="Q23" s="81">
        <v>62765</v>
      </c>
      <c r="R23" s="120"/>
      <c r="S23" s="81">
        <v>-4554</v>
      </c>
      <c r="T23" s="114">
        <v>-1</v>
      </c>
      <c r="U23" s="142">
        <f>SUM(Q23:S23)</f>
        <v>58211</v>
      </c>
      <c r="V23" s="145"/>
      <c r="W23" s="79"/>
      <c r="X23" s="81">
        <v>56189</v>
      </c>
      <c r="Y23" s="120"/>
      <c r="Z23" s="81">
        <v>-3542</v>
      </c>
      <c r="AA23" s="114">
        <v>-1</v>
      </c>
      <c r="AB23" s="142">
        <f>SUM(X23:Z23)</f>
        <v>52647</v>
      </c>
      <c r="AC23" s="145"/>
      <c r="AD23" s="79"/>
      <c r="AE23" s="81">
        <v>237532</v>
      </c>
      <c r="AF23" s="120"/>
      <c r="AG23" s="81">
        <v>-10745</v>
      </c>
      <c r="AH23" s="114">
        <v>-1</v>
      </c>
      <c r="AI23" s="142">
        <f t="shared" si="0"/>
        <v>226787</v>
      </c>
      <c r="AJ23" s="145"/>
      <c r="AK23" s="149"/>
      <c r="AL23" s="81">
        <v>62574</v>
      </c>
      <c r="AM23" s="120"/>
      <c r="AN23" s="81">
        <v>-2660</v>
      </c>
      <c r="AO23" s="114">
        <v>-1</v>
      </c>
      <c r="AP23" s="142">
        <f>SUM(AL23:AN23)</f>
        <v>59914</v>
      </c>
      <c r="AQ23" s="145"/>
      <c r="AR23" s="79"/>
      <c r="AS23" s="81">
        <v>68828</v>
      </c>
      <c r="AT23" s="120"/>
      <c r="AU23" s="81">
        <v>-2342</v>
      </c>
      <c r="AV23" s="114">
        <v>-1</v>
      </c>
      <c r="AW23" s="142">
        <f>SUM(AS23:AU23)</f>
        <v>66486</v>
      </c>
      <c r="AX23" s="145"/>
      <c r="AY23" s="79"/>
      <c r="AZ23" s="81">
        <v>54595</v>
      </c>
      <c r="BA23" s="120"/>
      <c r="BB23" s="81">
        <v>-3131</v>
      </c>
      <c r="BC23" s="114">
        <v>-1</v>
      </c>
      <c r="BD23" s="142">
        <f>SUM(AZ23:BB23)</f>
        <v>51464</v>
      </c>
      <c r="BE23" s="145"/>
      <c r="BF23" s="79"/>
      <c r="BG23" s="81">
        <v>51535</v>
      </c>
      <c r="BH23" s="120"/>
      <c r="BI23" s="81">
        <v>-2612</v>
      </c>
      <c r="BJ23" s="114">
        <v>-1</v>
      </c>
      <c r="BK23" s="142">
        <f t="shared" si="3"/>
        <v>48923</v>
      </c>
      <c r="BL23" s="145"/>
      <c r="BM23" s="79"/>
      <c r="BN23" s="81">
        <v>207909</v>
      </c>
      <c r="BO23" s="120"/>
      <c r="BP23" s="81">
        <v>-9945</v>
      </c>
      <c r="BQ23" s="114">
        <v>-1</v>
      </c>
      <c r="BR23" s="142">
        <f t="shared" si="4"/>
        <v>197964</v>
      </c>
      <c r="BS23" s="145"/>
      <c r="BT23" s="79"/>
      <c r="BU23" s="81">
        <v>52954</v>
      </c>
      <c r="BV23" s="120"/>
      <c r="BW23" s="81">
        <v>-2419</v>
      </c>
      <c r="BX23" s="114">
        <v>-1</v>
      </c>
      <c r="BY23" s="142">
        <f t="shared" si="5"/>
        <v>50535</v>
      </c>
      <c r="BZ23" s="145"/>
      <c r="CA23" s="79"/>
      <c r="CB23" s="81">
        <v>51833</v>
      </c>
      <c r="CC23" s="120"/>
      <c r="CD23" s="81">
        <v>-1890</v>
      </c>
      <c r="CE23" s="114">
        <v>-1</v>
      </c>
      <c r="CF23" s="142">
        <f t="shared" si="6"/>
        <v>49943</v>
      </c>
      <c r="CG23" s="145"/>
      <c r="CH23" s="79"/>
      <c r="CI23" s="81">
        <v>52198</v>
      </c>
      <c r="CJ23" s="120"/>
      <c r="CK23" s="81">
        <v>-3382</v>
      </c>
      <c r="CL23" s="114">
        <v>-1</v>
      </c>
      <c r="CM23" s="142">
        <f t="shared" si="7"/>
        <v>48816</v>
      </c>
      <c r="CN23" s="145"/>
      <c r="CO23" s="79"/>
      <c r="CP23" s="81">
        <v>50924</v>
      </c>
      <c r="CQ23" s="120"/>
      <c r="CR23" s="81">
        <v>-2254</v>
      </c>
      <c r="CS23" s="114">
        <v>-1</v>
      </c>
      <c r="CT23" s="142">
        <f t="shared" si="8"/>
        <v>48670</v>
      </c>
      <c r="CU23" s="145"/>
      <c r="CV23" s="79"/>
      <c r="CW23" s="81">
        <v>205227</v>
      </c>
      <c r="CX23" s="120"/>
      <c r="CY23" s="81">
        <v>-8204</v>
      </c>
      <c r="CZ23" s="114">
        <v>-1</v>
      </c>
      <c r="DA23" s="142">
        <f t="shared" si="9"/>
        <v>197023</v>
      </c>
      <c r="DB23" s="145"/>
      <c r="DC23" s="79"/>
      <c r="DD23" s="81">
        <v>52577</v>
      </c>
      <c r="DE23" s="120"/>
      <c r="DF23" s="81">
        <v>-1990</v>
      </c>
      <c r="DG23" s="114">
        <v>-1</v>
      </c>
      <c r="DH23" s="142">
        <f t="shared" si="10"/>
        <v>50587</v>
      </c>
      <c r="DI23" s="145"/>
      <c r="DJ23" s="145"/>
      <c r="DK23" s="81">
        <v>54794</v>
      </c>
      <c r="DL23" s="120"/>
      <c r="DM23" s="81">
        <v>-2057</v>
      </c>
      <c r="DN23" s="114">
        <v>-1</v>
      </c>
      <c r="DO23" s="142">
        <f t="shared" si="11"/>
        <v>52737</v>
      </c>
      <c r="DP23" s="145"/>
      <c r="DQ23" s="145"/>
      <c r="DR23" s="81">
        <v>48954</v>
      </c>
      <c r="DS23" s="120"/>
      <c r="DT23" s="81">
        <v>-2084</v>
      </c>
      <c r="DU23" s="114">
        <v>-1</v>
      </c>
      <c r="DV23" s="142">
        <f t="shared" si="12"/>
        <v>46870</v>
      </c>
      <c r="DW23" s="145"/>
      <c r="DX23" s="79"/>
      <c r="DY23" s="81">
        <v>48902</v>
      </c>
      <c r="DZ23" s="120"/>
      <c r="EA23" s="81">
        <v>-2073</v>
      </c>
      <c r="EB23" s="114">
        <v>-1</v>
      </c>
      <c r="EC23" s="142">
        <f t="shared" si="1"/>
        <v>46829</v>
      </c>
      <c r="ED23" s="145"/>
      <c r="EE23" s="79"/>
      <c r="EF23" s="81">
        <v>170353</v>
      </c>
      <c r="EG23" s="120"/>
      <c r="EH23" s="81">
        <v>-9919</v>
      </c>
      <c r="EI23" s="114">
        <v>-1</v>
      </c>
      <c r="EJ23" s="142">
        <f t="shared" si="13"/>
        <v>160434</v>
      </c>
      <c r="EK23" s="145"/>
      <c r="EL23" s="79"/>
      <c r="EM23" s="81">
        <v>47478</v>
      </c>
      <c r="EN23" s="120"/>
      <c r="EO23" s="81">
        <v>-2755</v>
      </c>
      <c r="EP23" s="114">
        <v>-1</v>
      </c>
      <c r="EQ23" s="142">
        <f>SUM(EM23:EO23)</f>
        <v>44723</v>
      </c>
      <c r="ER23" s="145"/>
      <c r="ES23" s="145"/>
      <c r="ET23" s="81">
        <v>44808</v>
      </c>
      <c r="EU23" s="120"/>
      <c r="EV23" s="81">
        <v>-2328</v>
      </c>
      <c r="EW23" s="114">
        <v>-1</v>
      </c>
      <c r="EX23" s="142">
        <f>SUM(ET23:EV23)</f>
        <v>42480</v>
      </c>
      <c r="EY23" s="145"/>
      <c r="EZ23" s="79"/>
      <c r="FA23" s="81">
        <v>39896</v>
      </c>
      <c r="FB23" s="120"/>
      <c r="FC23" s="81">
        <v>-2299</v>
      </c>
      <c r="FD23" s="114">
        <v>-1</v>
      </c>
      <c r="FE23" s="84">
        <f>SUM(FA23:FC23)</f>
        <v>37597</v>
      </c>
      <c r="FF23" s="121"/>
      <c r="FG23" s="79"/>
      <c r="FH23" s="81">
        <v>38171</v>
      </c>
      <c r="FI23" s="120"/>
      <c r="FJ23" s="81">
        <v>-2537</v>
      </c>
      <c r="FK23" s="114">
        <v>-1</v>
      </c>
      <c r="FL23" s="84">
        <f>SUM(FH23:FJ23)</f>
        <v>35634</v>
      </c>
      <c r="FM23" s="121"/>
      <c r="FN23" s="79"/>
      <c r="FO23" s="81">
        <v>140397</v>
      </c>
      <c r="FP23" s="120"/>
      <c r="FQ23" s="81">
        <v>-7606</v>
      </c>
      <c r="FR23" s="114">
        <v>-1</v>
      </c>
      <c r="FS23" s="142">
        <f>SUM(FO23:FQ23)</f>
        <v>132791</v>
      </c>
      <c r="FT23" s="145"/>
      <c r="FU23" s="79"/>
      <c r="FV23" s="81">
        <v>33330</v>
      </c>
      <c r="FW23" s="120"/>
      <c r="FX23" s="81">
        <v>-1915</v>
      </c>
      <c r="FY23" s="114">
        <v>-1</v>
      </c>
      <c r="FZ23" s="84">
        <f>SUM(FV23:FX23)</f>
        <v>31415</v>
      </c>
      <c r="GA23" s="121"/>
      <c r="GB23" s="79"/>
      <c r="GC23" s="81">
        <v>37731</v>
      </c>
      <c r="GD23" s="120"/>
      <c r="GE23" s="81">
        <v>-1589</v>
      </c>
      <c r="GF23" s="114">
        <v>-1</v>
      </c>
      <c r="GG23" s="84">
        <f>SUM(GC23:GE23)</f>
        <v>36142</v>
      </c>
      <c r="GH23" s="121"/>
      <c r="GI23" s="121"/>
      <c r="GJ23" s="81">
        <v>33767</v>
      </c>
      <c r="GK23" s="120"/>
      <c r="GL23" s="81">
        <v>-2328</v>
      </c>
      <c r="GM23" s="114">
        <v>-1</v>
      </c>
      <c r="GN23" s="84">
        <f>SUM(GJ23:GL23)</f>
        <v>31439</v>
      </c>
      <c r="GO23" s="121"/>
      <c r="GP23" s="79"/>
      <c r="GQ23" s="81">
        <v>35569</v>
      </c>
      <c r="GR23" s="120"/>
      <c r="GS23" s="81">
        <v>-1774</v>
      </c>
      <c r="GT23" s="114">
        <v>-1</v>
      </c>
      <c r="GU23" s="84">
        <f>SUM(GQ23:GS23)</f>
        <v>33795</v>
      </c>
      <c r="GV23" s="121"/>
      <c r="GW23" s="79"/>
      <c r="GX23" s="63"/>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c r="IS23" s="58"/>
      <c r="IT23" s="58"/>
      <c r="IU23" s="58"/>
      <c r="IV23" s="58"/>
      <c r="IW23" s="58"/>
      <c r="IX23" s="58"/>
      <c r="IY23" s="58"/>
      <c r="IZ23" s="58"/>
      <c r="JA23" s="58"/>
      <c r="JB23" s="58"/>
      <c r="JC23" s="58"/>
      <c r="JD23" s="58"/>
      <c r="JE23" s="58"/>
      <c r="JF23" s="58"/>
      <c r="JG23" s="58"/>
      <c r="JH23" s="58"/>
      <c r="JI23" s="58"/>
      <c r="JJ23" s="58"/>
      <c r="JK23" s="58"/>
      <c r="JL23" s="58"/>
      <c r="JM23" s="58"/>
      <c r="JN23" s="58"/>
      <c r="JO23" s="58"/>
      <c r="JP23" s="58"/>
      <c r="JQ23" s="58"/>
      <c r="JR23" s="58"/>
      <c r="JS23" s="58"/>
      <c r="JT23" s="58"/>
      <c r="JU23" s="58"/>
      <c r="JV23" s="58"/>
      <c r="JW23" s="58"/>
      <c r="JX23" s="58"/>
      <c r="JY23" s="58"/>
      <c r="JZ23" s="58"/>
      <c r="KA23" s="58"/>
      <c r="KB23" s="58"/>
      <c r="KC23" s="58"/>
      <c r="KD23" s="58"/>
      <c r="KE23" s="58"/>
      <c r="KF23" s="58"/>
    </row>
    <row r="24" spans="1:292" s="57" customFormat="1" ht="11.4">
      <c r="A24" s="79" t="s">
        <v>71</v>
      </c>
      <c r="B24" s="79"/>
      <c r="C24" s="81">
        <v>164075</v>
      </c>
      <c r="D24" s="120"/>
      <c r="E24" s="81">
        <v>-164075</v>
      </c>
      <c r="F24" s="114">
        <v>-2</v>
      </c>
      <c r="G24" s="142">
        <f t="shared" si="2"/>
        <v>0</v>
      </c>
      <c r="H24" s="145"/>
      <c r="I24" s="145"/>
      <c r="J24" s="81">
        <v>54156</v>
      </c>
      <c r="K24" s="120"/>
      <c r="L24" s="81">
        <v>-54156</v>
      </c>
      <c r="M24" s="114">
        <v>-2</v>
      </c>
      <c r="N24" s="142">
        <f>SUM(J24:L24)</f>
        <v>0</v>
      </c>
      <c r="O24" s="145"/>
      <c r="P24" s="79"/>
      <c r="Q24" s="81">
        <v>54926</v>
      </c>
      <c r="R24" s="120"/>
      <c r="S24" s="81">
        <v>-54926</v>
      </c>
      <c r="T24" s="114">
        <v>-2</v>
      </c>
      <c r="U24" s="142">
        <f>SUM(Q24:S24)</f>
        <v>0</v>
      </c>
      <c r="V24" s="145"/>
      <c r="W24" s="79"/>
      <c r="X24" s="81">
        <v>54993</v>
      </c>
      <c r="Y24" s="120"/>
      <c r="Z24" s="81">
        <v>-54993</v>
      </c>
      <c r="AA24" s="114">
        <v>-2</v>
      </c>
      <c r="AB24" s="142">
        <f>SUM(X24:Z24)</f>
        <v>0</v>
      </c>
      <c r="AC24" s="145"/>
      <c r="AD24" s="79"/>
      <c r="AE24" s="81">
        <v>219559</v>
      </c>
      <c r="AF24" s="120"/>
      <c r="AG24" s="81">
        <v>-219559</v>
      </c>
      <c r="AH24" s="114">
        <v>-2</v>
      </c>
      <c r="AI24" s="142">
        <f t="shared" si="0"/>
        <v>0</v>
      </c>
      <c r="AJ24" s="145"/>
      <c r="AK24" s="149"/>
      <c r="AL24" s="81">
        <v>58998</v>
      </c>
      <c r="AM24" s="120"/>
      <c r="AN24" s="81">
        <v>-58998</v>
      </c>
      <c r="AO24" s="114">
        <v>-2</v>
      </c>
      <c r="AP24" s="142">
        <f>SUM(AL24:AN24)</f>
        <v>0</v>
      </c>
      <c r="AQ24" s="145"/>
      <c r="AR24" s="79"/>
      <c r="AS24" s="81">
        <v>59943</v>
      </c>
      <c r="AT24" s="120"/>
      <c r="AU24" s="81">
        <f>-AS24</f>
        <v>-59943</v>
      </c>
      <c r="AV24" s="114">
        <v>-2</v>
      </c>
      <c r="AW24" s="142">
        <f>SUM(AS24:AU24)</f>
        <v>0</v>
      </c>
      <c r="AX24" s="145"/>
      <c r="AY24" s="79"/>
      <c r="AZ24" s="81">
        <v>51460</v>
      </c>
      <c r="BA24" s="120"/>
      <c r="BB24" s="81">
        <v>-51460</v>
      </c>
      <c r="BC24" s="114">
        <v>-2</v>
      </c>
      <c r="BD24" s="142">
        <f>SUM(AZ24:BB24)</f>
        <v>0</v>
      </c>
      <c r="BE24" s="145"/>
      <c r="BF24" s="79"/>
      <c r="BG24" s="81">
        <v>49158</v>
      </c>
      <c r="BH24" s="120"/>
      <c r="BI24" s="81">
        <v>-49158</v>
      </c>
      <c r="BJ24" s="114">
        <v>-2</v>
      </c>
      <c r="BK24" s="142">
        <f t="shared" si="3"/>
        <v>0</v>
      </c>
      <c r="BL24" s="145"/>
      <c r="BM24" s="79"/>
      <c r="BN24" s="81">
        <v>189827</v>
      </c>
      <c r="BO24" s="120"/>
      <c r="BP24" s="81">
        <v>-189827</v>
      </c>
      <c r="BQ24" s="114">
        <v>-2</v>
      </c>
      <c r="BR24" s="142">
        <f t="shared" si="4"/>
        <v>0</v>
      </c>
      <c r="BS24" s="145"/>
      <c r="BT24" s="79"/>
      <c r="BU24" s="81">
        <v>49200</v>
      </c>
      <c r="BV24" s="120"/>
      <c r="BW24" s="81">
        <v>-49200</v>
      </c>
      <c r="BX24" s="114">
        <v>-2</v>
      </c>
      <c r="BY24" s="142">
        <f t="shared" si="5"/>
        <v>0</v>
      </c>
      <c r="BZ24" s="145"/>
      <c r="CA24" s="79"/>
      <c r="CB24" s="81">
        <v>48832</v>
      </c>
      <c r="CC24" s="120"/>
      <c r="CD24" s="81">
        <v>-48832</v>
      </c>
      <c r="CE24" s="114">
        <v>-2</v>
      </c>
      <c r="CF24" s="142">
        <f t="shared" si="6"/>
        <v>0</v>
      </c>
      <c r="CG24" s="145"/>
      <c r="CH24" s="79"/>
      <c r="CI24" s="81">
        <v>45919</v>
      </c>
      <c r="CJ24" s="120"/>
      <c r="CK24" s="81">
        <v>-45919</v>
      </c>
      <c r="CL24" s="114">
        <v>-2</v>
      </c>
      <c r="CM24" s="142">
        <f t="shared" si="7"/>
        <v>0</v>
      </c>
      <c r="CN24" s="145"/>
      <c r="CO24" s="79"/>
      <c r="CP24" s="81">
        <v>45876</v>
      </c>
      <c r="CQ24" s="120"/>
      <c r="CR24" s="81">
        <v>-45876</v>
      </c>
      <c r="CS24" s="114">
        <v>-2</v>
      </c>
      <c r="CT24" s="142">
        <f t="shared" si="8"/>
        <v>0</v>
      </c>
      <c r="CU24" s="145"/>
      <c r="CV24" s="79"/>
      <c r="CW24" s="81">
        <v>184118</v>
      </c>
      <c r="CX24" s="120"/>
      <c r="CY24" s="81">
        <v>-184118</v>
      </c>
      <c r="CZ24" s="114">
        <v>-2</v>
      </c>
      <c r="DA24" s="142">
        <f t="shared" si="9"/>
        <v>0</v>
      </c>
      <c r="DB24" s="145"/>
      <c r="DC24" s="79"/>
      <c r="DD24" s="81">
        <v>47299</v>
      </c>
      <c r="DE24" s="120"/>
      <c r="DF24" s="81">
        <v>-47299</v>
      </c>
      <c r="DG24" s="114">
        <v>-2</v>
      </c>
      <c r="DH24" s="142">
        <f t="shared" si="10"/>
        <v>0</v>
      </c>
      <c r="DI24" s="145"/>
      <c r="DJ24" s="145"/>
      <c r="DK24" s="81">
        <v>46762</v>
      </c>
      <c r="DL24" s="120"/>
      <c r="DM24" s="81">
        <v>-46762</v>
      </c>
      <c r="DN24" s="114">
        <v>-2</v>
      </c>
      <c r="DO24" s="142">
        <f t="shared" si="11"/>
        <v>0</v>
      </c>
      <c r="DP24" s="145"/>
      <c r="DQ24" s="145"/>
      <c r="DR24" s="81">
        <v>46268</v>
      </c>
      <c r="DS24" s="120"/>
      <c r="DT24" s="81">
        <v>-46268</v>
      </c>
      <c r="DU24" s="114">
        <v>-2</v>
      </c>
      <c r="DV24" s="142">
        <f t="shared" si="12"/>
        <v>0</v>
      </c>
      <c r="DW24" s="145"/>
      <c r="DX24" s="79"/>
      <c r="DY24" s="81">
        <v>43789</v>
      </c>
      <c r="DZ24" s="120"/>
      <c r="EA24" s="81">
        <v>-43789</v>
      </c>
      <c r="EB24" s="114">
        <v>-2</v>
      </c>
      <c r="EC24" s="142">
        <f t="shared" si="1"/>
        <v>0</v>
      </c>
      <c r="ED24" s="145"/>
      <c r="EE24" s="79"/>
      <c r="EF24" s="81">
        <v>150842</v>
      </c>
      <c r="EG24" s="120"/>
      <c r="EH24" s="81">
        <f>-EF24</f>
        <v>-150842</v>
      </c>
      <c r="EI24" s="114">
        <v>-2</v>
      </c>
      <c r="EJ24" s="142">
        <f t="shared" si="13"/>
        <v>0</v>
      </c>
      <c r="EK24" s="145"/>
      <c r="EL24" s="79"/>
      <c r="EM24" s="81">
        <v>42594</v>
      </c>
      <c r="EN24" s="120"/>
      <c r="EO24" s="81">
        <f>-EM24</f>
        <v>-42594</v>
      </c>
      <c r="EP24" s="114">
        <v>-2</v>
      </c>
      <c r="EQ24" s="142">
        <f>SUM(EM24:EO24)</f>
        <v>0</v>
      </c>
      <c r="ER24" s="145"/>
      <c r="ES24" s="145"/>
      <c r="ET24" s="81">
        <v>40825</v>
      </c>
      <c r="EU24" s="120"/>
      <c r="EV24" s="81">
        <v>-40825</v>
      </c>
      <c r="EW24" s="114">
        <v>-2</v>
      </c>
      <c r="EX24" s="142">
        <f>SUM(ET24:EV24)</f>
        <v>0</v>
      </c>
      <c r="EY24" s="145"/>
      <c r="EZ24" s="79"/>
      <c r="FA24" s="81">
        <v>33815</v>
      </c>
      <c r="FB24" s="120"/>
      <c r="FC24" s="81">
        <v>-33815</v>
      </c>
      <c r="FD24" s="114">
        <v>-2</v>
      </c>
      <c r="FE24" s="84">
        <f>SUM(FA24:FC24)</f>
        <v>0</v>
      </c>
      <c r="FF24" s="121"/>
      <c r="FG24" s="79"/>
      <c r="FH24" s="81">
        <v>33608</v>
      </c>
      <c r="FI24" s="120"/>
      <c r="FJ24" s="81">
        <v>-33608</v>
      </c>
      <c r="FK24" s="114">
        <v>-2</v>
      </c>
      <c r="FL24" s="84">
        <f>SUM(FH24:FJ24)</f>
        <v>0</v>
      </c>
      <c r="FM24" s="121"/>
      <c r="FN24" s="79"/>
      <c r="FO24" s="81">
        <v>113201</v>
      </c>
      <c r="FP24" s="120"/>
      <c r="FQ24" s="81">
        <v>-113201</v>
      </c>
      <c r="FR24" s="114">
        <v>-2</v>
      </c>
      <c r="FS24" s="142">
        <f>SUM(FO24:FQ24)</f>
        <v>0</v>
      </c>
      <c r="FT24" s="145"/>
      <c r="FU24" s="79"/>
      <c r="FV24" s="81">
        <v>29637</v>
      </c>
      <c r="FW24" s="120"/>
      <c r="FX24" s="81">
        <v>-29637</v>
      </c>
      <c r="FY24" s="114">
        <v>-2</v>
      </c>
      <c r="FZ24" s="84">
        <f>SUM(FV24:FX24)</f>
        <v>0</v>
      </c>
      <c r="GA24" s="121"/>
      <c r="GB24" s="79"/>
      <c r="GC24" s="81">
        <v>27966</v>
      </c>
      <c r="GD24" s="120"/>
      <c r="GE24" s="81">
        <v>-27966</v>
      </c>
      <c r="GF24" s="114">
        <v>-2</v>
      </c>
      <c r="GG24" s="84">
        <f>SUM(GC24:GE24)</f>
        <v>0</v>
      </c>
      <c r="GH24" s="121"/>
      <c r="GI24" s="121"/>
      <c r="GJ24" s="81">
        <v>27793</v>
      </c>
      <c r="GK24" s="120"/>
      <c r="GL24" s="81">
        <v>-27793</v>
      </c>
      <c r="GM24" s="114">
        <v>-2</v>
      </c>
      <c r="GN24" s="84">
        <f>SUM(GJ24:GL24)</f>
        <v>0</v>
      </c>
      <c r="GO24" s="121"/>
      <c r="GP24" s="79"/>
      <c r="GQ24" s="81">
        <v>27805</v>
      </c>
      <c r="GR24" s="120"/>
      <c r="GS24" s="81">
        <v>-27805</v>
      </c>
      <c r="GT24" s="114">
        <v>-2</v>
      </c>
      <c r="GU24" s="84">
        <f>SUM(GQ24:GS24)</f>
        <v>0</v>
      </c>
      <c r="GV24" s="121"/>
      <c r="GW24" s="79"/>
      <c r="GX24" s="63"/>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c r="IR24" s="58"/>
      <c r="IS24" s="58"/>
      <c r="IT24" s="58"/>
      <c r="IU24" s="58"/>
      <c r="IV24" s="58"/>
      <c r="IW24" s="58"/>
      <c r="IX24" s="58"/>
      <c r="IY24" s="58"/>
      <c r="IZ24" s="58"/>
      <c r="JA24" s="58"/>
      <c r="JB24" s="58"/>
      <c r="JC24" s="58"/>
      <c r="JD24" s="58"/>
      <c r="JE24" s="58"/>
      <c r="JF24" s="58"/>
      <c r="JG24" s="58"/>
      <c r="JH24" s="58"/>
      <c r="JI24" s="58"/>
      <c r="JJ24" s="58"/>
      <c r="JK24" s="58"/>
      <c r="JL24" s="58"/>
      <c r="JM24" s="58"/>
      <c r="JN24" s="58"/>
      <c r="JO24" s="58"/>
      <c r="JP24" s="58"/>
      <c r="JQ24" s="58"/>
      <c r="JR24" s="58"/>
      <c r="JS24" s="58"/>
      <c r="JT24" s="58"/>
      <c r="JU24" s="58"/>
      <c r="JV24" s="58"/>
      <c r="JW24" s="58"/>
      <c r="JX24" s="58"/>
      <c r="JY24" s="58"/>
      <c r="JZ24" s="58"/>
      <c r="KA24" s="58"/>
      <c r="KB24" s="58"/>
      <c r="KC24" s="58"/>
      <c r="KD24" s="58"/>
      <c r="KE24" s="58"/>
      <c r="KF24" s="58"/>
    </row>
    <row r="25" spans="1:292" s="57" customFormat="1" ht="11.4">
      <c r="A25" s="79" t="s">
        <v>93</v>
      </c>
      <c r="B25" s="79"/>
      <c r="C25" s="81">
        <v>-1404</v>
      </c>
      <c r="D25" s="120"/>
      <c r="E25" s="81">
        <v>1404</v>
      </c>
      <c r="F25" s="114">
        <v>-4</v>
      </c>
      <c r="G25" s="142">
        <f t="shared" si="2"/>
        <v>0</v>
      </c>
      <c r="H25" s="145"/>
      <c r="I25" s="145"/>
      <c r="J25" s="81">
        <v>2846</v>
      </c>
      <c r="K25" s="120"/>
      <c r="L25" s="81">
        <v>-2846</v>
      </c>
      <c r="M25" s="114">
        <v>-4</v>
      </c>
      <c r="N25" s="142">
        <f>SUM(J25:L25)</f>
        <v>0</v>
      </c>
      <c r="O25" s="145"/>
      <c r="P25" s="79"/>
      <c r="Q25" s="81">
        <v>-17494</v>
      </c>
      <c r="R25" s="120"/>
      <c r="S25" s="81">
        <v>17494</v>
      </c>
      <c r="T25" s="114">
        <v>-4</v>
      </c>
      <c r="U25" s="142">
        <f>SUM(Q25:S25)</f>
        <v>0</v>
      </c>
      <c r="V25" s="145"/>
      <c r="W25" s="79"/>
      <c r="X25" s="81">
        <v>13244</v>
      </c>
      <c r="Y25" s="120"/>
      <c r="Z25" s="81">
        <v>-13244</v>
      </c>
      <c r="AA25" s="114">
        <v>-4</v>
      </c>
      <c r="AB25" s="142">
        <f>SUM(X25:Z25)</f>
        <v>0</v>
      </c>
      <c r="AC25" s="145"/>
      <c r="AD25" s="79"/>
      <c r="AE25" s="81">
        <v>100428</v>
      </c>
      <c r="AF25" s="120"/>
      <c r="AG25" s="81">
        <v>-100428</v>
      </c>
      <c r="AH25" s="114">
        <v>-4</v>
      </c>
      <c r="AI25" s="142">
        <f t="shared" si="0"/>
        <v>0</v>
      </c>
      <c r="AJ25" s="145"/>
      <c r="AK25" s="149"/>
      <c r="AL25" s="81">
        <v>75849</v>
      </c>
      <c r="AM25" s="120"/>
      <c r="AN25" s="81">
        <v>-75849</v>
      </c>
      <c r="AO25" s="114">
        <v>-4</v>
      </c>
      <c r="AP25" s="142">
        <f>SUM(AL25:AN25)</f>
        <v>0</v>
      </c>
      <c r="AQ25" s="145"/>
      <c r="AR25" s="79"/>
      <c r="AS25" s="81">
        <v>9406</v>
      </c>
      <c r="AT25" s="120"/>
      <c r="AU25" s="81">
        <f>-AS25</f>
        <v>-9406</v>
      </c>
      <c r="AV25" s="114">
        <v>-4</v>
      </c>
      <c r="AW25" s="142">
        <f>SUM(AS25:AU25)</f>
        <v>0</v>
      </c>
      <c r="AX25" s="145"/>
      <c r="AY25" s="79"/>
      <c r="AZ25" s="81">
        <v>10072</v>
      </c>
      <c r="BA25" s="120"/>
      <c r="BB25" s="81">
        <v>-10072</v>
      </c>
      <c r="BC25" s="114">
        <v>-4</v>
      </c>
      <c r="BD25" s="142">
        <f>SUM(AZ25:BB25)</f>
        <v>0</v>
      </c>
      <c r="BE25" s="145"/>
      <c r="BF25" s="79"/>
      <c r="BG25" s="81">
        <v>5101</v>
      </c>
      <c r="BH25" s="120"/>
      <c r="BI25" s="81">
        <v>-5101</v>
      </c>
      <c r="BJ25" s="114">
        <v>-4</v>
      </c>
      <c r="BK25" s="142">
        <f t="shared" si="3"/>
        <v>0</v>
      </c>
      <c r="BL25" s="145"/>
      <c r="BM25" s="79"/>
      <c r="BN25" s="81">
        <v>35719</v>
      </c>
      <c r="BO25" s="120"/>
      <c r="BP25" s="81">
        <v>-35719</v>
      </c>
      <c r="BQ25" s="114">
        <v>-4</v>
      </c>
      <c r="BR25" s="142">
        <f t="shared" si="4"/>
        <v>0</v>
      </c>
      <c r="BS25" s="145"/>
      <c r="BT25" s="79"/>
      <c r="BU25" s="81">
        <v>2232</v>
      </c>
      <c r="BV25" s="120"/>
      <c r="BW25" s="81">
        <v>-2232</v>
      </c>
      <c r="BX25" s="114">
        <v>-4</v>
      </c>
      <c r="BY25" s="142">
        <f t="shared" si="5"/>
        <v>0</v>
      </c>
      <c r="BZ25" s="145"/>
      <c r="CA25" s="79"/>
      <c r="CB25" s="81">
        <v>796</v>
      </c>
      <c r="CC25" s="120"/>
      <c r="CD25" s="81">
        <v>-796</v>
      </c>
      <c r="CE25" s="114">
        <v>-4</v>
      </c>
      <c r="CF25" s="142">
        <f t="shared" si="6"/>
        <v>0</v>
      </c>
      <c r="CG25" s="145"/>
      <c r="CH25" s="79"/>
      <c r="CI25" s="81">
        <v>9380</v>
      </c>
      <c r="CJ25" s="120"/>
      <c r="CK25" s="81">
        <v>-9380</v>
      </c>
      <c r="CL25" s="114">
        <v>-4</v>
      </c>
      <c r="CM25" s="142">
        <f t="shared" si="7"/>
        <v>0</v>
      </c>
      <c r="CN25" s="145"/>
      <c r="CO25" s="79"/>
      <c r="CP25" s="81">
        <v>23311</v>
      </c>
      <c r="CQ25" s="120"/>
      <c r="CR25" s="81">
        <v>-23311</v>
      </c>
      <c r="CS25" s="114">
        <v>-4</v>
      </c>
      <c r="CT25" s="142">
        <f t="shared" si="8"/>
        <v>0</v>
      </c>
      <c r="CU25" s="145"/>
      <c r="CV25" s="79"/>
      <c r="CW25" s="81">
        <v>29211</v>
      </c>
      <c r="CX25" s="120"/>
      <c r="CY25" s="81">
        <v>-29211</v>
      </c>
      <c r="CZ25" s="114">
        <v>-4</v>
      </c>
      <c r="DA25" s="142">
        <f t="shared" si="9"/>
        <v>0</v>
      </c>
      <c r="DB25" s="145"/>
      <c r="DC25" s="79"/>
      <c r="DD25" s="81">
        <v>7821</v>
      </c>
      <c r="DE25" s="120"/>
      <c r="DF25" s="81">
        <v>-7821</v>
      </c>
      <c r="DG25" s="114">
        <v>-4</v>
      </c>
      <c r="DH25" s="142">
        <f t="shared" si="10"/>
        <v>0</v>
      </c>
      <c r="DI25" s="145"/>
      <c r="DJ25" s="145"/>
      <c r="DK25" s="81">
        <v>2644</v>
      </c>
      <c r="DL25" s="120"/>
      <c r="DM25" s="81">
        <v>-2644</v>
      </c>
      <c r="DN25" s="114">
        <v>-4</v>
      </c>
      <c r="DO25" s="142">
        <f t="shared" si="11"/>
        <v>0</v>
      </c>
      <c r="DP25" s="145"/>
      <c r="DQ25" s="145"/>
      <c r="DR25" s="81">
        <v>715</v>
      </c>
      <c r="DS25" s="120"/>
      <c r="DT25" s="81">
        <v>-715</v>
      </c>
      <c r="DU25" s="114">
        <v>-4</v>
      </c>
      <c r="DV25" s="142">
        <f t="shared" si="12"/>
        <v>0</v>
      </c>
      <c r="DW25" s="145"/>
      <c r="DX25" s="79"/>
      <c r="DY25" s="81">
        <v>18031</v>
      </c>
      <c r="DZ25" s="120"/>
      <c r="EA25" s="81">
        <v>-18031</v>
      </c>
      <c r="EB25" s="114">
        <v>-4</v>
      </c>
      <c r="EC25" s="142">
        <f t="shared" si="1"/>
        <v>0</v>
      </c>
      <c r="ED25" s="145"/>
      <c r="EE25" s="79"/>
      <c r="EF25" s="81">
        <v>63618</v>
      </c>
      <c r="EG25" s="120"/>
      <c r="EH25" s="81">
        <v>-63618</v>
      </c>
      <c r="EI25" s="114">
        <v>-4</v>
      </c>
      <c r="EJ25" s="142">
        <f t="shared" si="13"/>
        <v>0</v>
      </c>
      <c r="EK25" s="145"/>
      <c r="EL25" s="79"/>
      <c r="EM25" s="81">
        <v>19461</v>
      </c>
      <c r="EN25" s="120"/>
      <c r="EO25" s="81">
        <v>-19461</v>
      </c>
      <c r="EP25" s="114">
        <v>-4</v>
      </c>
      <c r="EQ25" s="142">
        <f>SUM(EM25:EO25)</f>
        <v>0</v>
      </c>
      <c r="ER25" s="145"/>
      <c r="ES25" s="145"/>
      <c r="ET25" s="81">
        <v>20586</v>
      </c>
      <c r="EU25" s="120"/>
      <c r="EV25" s="81">
        <v>-20586</v>
      </c>
      <c r="EW25" s="114">
        <v>-4</v>
      </c>
      <c r="EX25" s="142">
        <f>SUM(ET25:EV25)</f>
        <v>0</v>
      </c>
      <c r="EY25" s="145"/>
      <c r="EZ25" s="79"/>
      <c r="FA25" s="81">
        <v>11117</v>
      </c>
      <c r="FB25" s="120"/>
      <c r="FC25" s="81">
        <v>-11117</v>
      </c>
      <c r="FD25" s="114">
        <v>-4</v>
      </c>
      <c r="FE25" s="84">
        <f>SUM(FA25:FC25)</f>
        <v>0</v>
      </c>
      <c r="FF25" s="121"/>
      <c r="FG25" s="79"/>
      <c r="FH25" s="81">
        <v>12454</v>
      </c>
      <c r="FI25" s="120"/>
      <c r="FJ25" s="81">
        <v>-12454</v>
      </c>
      <c r="FK25" s="114">
        <v>-4</v>
      </c>
      <c r="FL25" s="84">
        <f>SUM(FH25:FJ25)</f>
        <v>0</v>
      </c>
      <c r="FM25" s="121"/>
      <c r="FN25" s="79"/>
      <c r="FO25" s="81">
        <v>34846</v>
      </c>
      <c r="FP25" s="120"/>
      <c r="FQ25" s="81">
        <v>-34846</v>
      </c>
      <c r="FR25" s="114">
        <v>-4</v>
      </c>
      <c r="FS25" s="142">
        <f>SUM(FO25:FQ25)</f>
        <v>0</v>
      </c>
      <c r="FT25" s="145"/>
      <c r="FU25" s="79"/>
      <c r="FV25" s="81">
        <v>10092</v>
      </c>
      <c r="FW25" s="120"/>
      <c r="FX25" s="81">
        <v>-10092</v>
      </c>
      <c r="FY25" s="114">
        <v>-4</v>
      </c>
      <c r="FZ25" s="84">
        <f>SUM(FV25:FX25)</f>
        <v>0</v>
      </c>
      <c r="GA25" s="121"/>
      <c r="GB25" s="79"/>
      <c r="GC25" s="81">
        <v>-1671</v>
      </c>
      <c r="GD25" s="120"/>
      <c r="GE25" s="81">
        <v>1671</v>
      </c>
      <c r="GF25" s="114">
        <v>-4</v>
      </c>
      <c r="GG25" s="84">
        <f>SUM(GC25:GE25)</f>
        <v>0</v>
      </c>
      <c r="GH25" s="121"/>
      <c r="GI25" s="121"/>
      <c r="GJ25" s="81">
        <v>9088</v>
      </c>
      <c r="GK25" s="120"/>
      <c r="GL25" s="81">
        <v>-9088</v>
      </c>
      <c r="GM25" s="114">
        <v>-4</v>
      </c>
      <c r="GN25" s="84">
        <f>SUM(GJ25:GL25)</f>
        <v>0</v>
      </c>
      <c r="GO25" s="121"/>
      <c r="GP25" s="79"/>
      <c r="GQ25" s="81">
        <v>17337</v>
      </c>
      <c r="GR25" s="120"/>
      <c r="GS25" s="81">
        <v>-17337</v>
      </c>
      <c r="GT25" s="114">
        <v>-4</v>
      </c>
      <c r="GU25" s="84">
        <f>SUM(GQ25:GS25)</f>
        <v>0</v>
      </c>
      <c r="GV25" s="121"/>
      <c r="GW25" s="79"/>
      <c r="GX25" s="63"/>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c r="IF25" s="58"/>
      <c r="IG25" s="58"/>
      <c r="IH25" s="58"/>
      <c r="II25" s="58"/>
      <c r="IJ25" s="58"/>
      <c r="IK25" s="58"/>
      <c r="IL25" s="58"/>
      <c r="IM25" s="58"/>
      <c r="IN25" s="58"/>
      <c r="IO25" s="58"/>
      <c r="IP25" s="58"/>
      <c r="IQ25" s="58"/>
      <c r="IR25" s="58"/>
      <c r="IS25" s="58"/>
      <c r="IT25" s="58"/>
      <c r="IU25" s="58"/>
      <c r="IV25" s="58"/>
      <c r="IW25" s="58"/>
      <c r="IX25" s="58"/>
      <c r="IY25" s="58"/>
      <c r="IZ25" s="58"/>
      <c r="JA25" s="58"/>
      <c r="JB25" s="58"/>
      <c r="JC25" s="58"/>
      <c r="JD25" s="58"/>
      <c r="JE25" s="58"/>
      <c r="JF25" s="58"/>
      <c r="JG25" s="58"/>
      <c r="JH25" s="58"/>
      <c r="JI25" s="58"/>
      <c r="JJ25" s="58"/>
      <c r="JK25" s="58"/>
      <c r="JL25" s="58"/>
      <c r="JM25" s="58"/>
      <c r="JN25" s="58"/>
      <c r="JO25" s="58"/>
      <c r="JP25" s="58"/>
      <c r="JQ25" s="58"/>
      <c r="JR25" s="58"/>
      <c r="JS25" s="58"/>
      <c r="JT25" s="58"/>
      <c r="JU25" s="58"/>
      <c r="JV25" s="58"/>
      <c r="JW25" s="58"/>
      <c r="JX25" s="58"/>
      <c r="JY25" s="58"/>
      <c r="JZ25" s="58"/>
      <c r="KA25" s="58"/>
      <c r="KB25" s="58"/>
      <c r="KC25" s="58"/>
      <c r="KD25" s="58"/>
      <c r="KE25" s="58"/>
      <c r="KF25" s="58"/>
    </row>
    <row r="26" spans="1:292" s="58" customFormat="1" ht="12">
      <c r="A26" s="196" t="s">
        <v>169</v>
      </c>
      <c r="B26" s="196"/>
      <c r="C26" s="81">
        <v>569222</v>
      </c>
      <c r="D26" s="241"/>
      <c r="E26" s="81">
        <v>366871</v>
      </c>
      <c r="F26" s="115">
        <v>-5</v>
      </c>
      <c r="G26" s="142">
        <f t="shared" si="2"/>
        <v>936093</v>
      </c>
      <c r="H26" s="242"/>
      <c r="I26" s="242"/>
      <c r="J26" s="81">
        <v>152396</v>
      </c>
      <c r="K26" s="241"/>
      <c r="L26" s="81">
        <v>122812</v>
      </c>
      <c r="M26" s="115">
        <v>-5</v>
      </c>
      <c r="N26" s="142">
        <f>J26+L26</f>
        <v>275208</v>
      </c>
      <c r="O26" s="242"/>
      <c r="P26" s="196"/>
      <c r="Q26" s="81">
        <v>234470</v>
      </c>
      <c r="R26" s="241"/>
      <c r="S26" s="81">
        <v>106049</v>
      </c>
      <c r="T26" s="115">
        <v>-5</v>
      </c>
      <c r="U26" s="142">
        <f>Q26+S26</f>
        <v>340519</v>
      </c>
      <c r="V26" s="242"/>
      <c r="W26" s="196"/>
      <c r="X26" s="81">
        <v>182356</v>
      </c>
      <c r="Y26" s="241"/>
      <c r="Z26" s="81">
        <v>138010</v>
      </c>
      <c r="AA26" s="115">
        <v>-5</v>
      </c>
      <c r="AB26" s="142">
        <f>X26+Z26</f>
        <v>320366</v>
      </c>
      <c r="AC26" s="242"/>
      <c r="AD26" s="196"/>
      <c r="AE26" s="81">
        <v>503529</v>
      </c>
      <c r="AF26" s="241"/>
      <c r="AG26" s="81">
        <v>555236</v>
      </c>
      <c r="AH26" s="115">
        <v>-5</v>
      </c>
      <c r="AI26" s="142">
        <f t="shared" si="0"/>
        <v>1058765</v>
      </c>
      <c r="AJ26" s="242"/>
      <c r="AK26" s="196"/>
      <c r="AL26" s="81">
        <v>91199</v>
      </c>
      <c r="AM26" s="241"/>
      <c r="AN26" s="81">
        <v>202568</v>
      </c>
      <c r="AO26" s="115">
        <v>-5</v>
      </c>
      <c r="AP26" s="142">
        <f>AL26+AN26</f>
        <v>293767</v>
      </c>
      <c r="AQ26" s="242"/>
      <c r="AR26" s="196"/>
      <c r="AS26" s="81">
        <v>95077</v>
      </c>
      <c r="AT26" s="241"/>
      <c r="AU26" s="81">
        <v>139606</v>
      </c>
      <c r="AV26" s="115">
        <v>-5</v>
      </c>
      <c r="AW26" s="142">
        <f>AS26+AU26</f>
        <v>234683</v>
      </c>
      <c r="AX26" s="242"/>
      <c r="AY26" s="196"/>
      <c r="AZ26" s="81">
        <v>184740</v>
      </c>
      <c r="BA26" s="241"/>
      <c r="BB26" s="81">
        <v>111614</v>
      </c>
      <c r="BC26" s="115">
        <v>-5</v>
      </c>
      <c r="BD26" s="142">
        <f>AZ26+BB26</f>
        <v>296354</v>
      </c>
      <c r="BE26" s="242"/>
      <c r="BF26" s="196"/>
      <c r="BG26" s="81">
        <v>132513</v>
      </c>
      <c r="BH26" s="241"/>
      <c r="BI26" s="81">
        <v>101448</v>
      </c>
      <c r="BJ26" s="115">
        <v>-5</v>
      </c>
      <c r="BK26" s="142">
        <f t="shared" si="3"/>
        <v>233961</v>
      </c>
      <c r="BL26" s="242"/>
      <c r="BM26" s="196"/>
      <c r="BN26" s="81">
        <v>567010</v>
      </c>
      <c r="BO26" s="241"/>
      <c r="BP26" s="81">
        <v>435701</v>
      </c>
      <c r="BQ26" s="115">
        <v>-5</v>
      </c>
      <c r="BR26" s="142">
        <f t="shared" si="4"/>
        <v>1002711</v>
      </c>
      <c r="BS26" s="242"/>
      <c r="BT26" s="196"/>
      <c r="BU26" s="81">
        <v>157974</v>
      </c>
      <c r="BV26" s="241"/>
      <c r="BW26" s="81">
        <v>100996</v>
      </c>
      <c r="BX26" s="115">
        <v>-5</v>
      </c>
      <c r="BY26" s="142">
        <f t="shared" si="5"/>
        <v>258970</v>
      </c>
      <c r="BZ26" s="242"/>
      <c r="CA26" s="196"/>
      <c r="CB26" s="81">
        <v>135877</v>
      </c>
      <c r="CC26" s="241"/>
      <c r="CD26" s="81">
        <v>100936</v>
      </c>
      <c r="CE26" s="115">
        <v>-5</v>
      </c>
      <c r="CF26" s="142">
        <f t="shared" si="6"/>
        <v>236813</v>
      </c>
      <c r="CG26" s="242"/>
      <c r="CH26" s="196"/>
      <c r="CI26" s="81">
        <v>173932</v>
      </c>
      <c r="CJ26" s="241"/>
      <c r="CK26" s="81">
        <v>110550</v>
      </c>
      <c r="CL26" s="115">
        <v>-5</v>
      </c>
      <c r="CM26" s="142">
        <f t="shared" si="7"/>
        <v>284482</v>
      </c>
      <c r="CN26" s="242"/>
      <c r="CO26" s="196"/>
      <c r="CP26" s="81">
        <v>99227</v>
      </c>
      <c r="CQ26" s="241"/>
      <c r="CR26" s="81">
        <v>123219</v>
      </c>
      <c r="CS26" s="115">
        <v>-5</v>
      </c>
      <c r="CT26" s="142">
        <f t="shared" si="8"/>
        <v>222446</v>
      </c>
      <c r="CU26" s="242"/>
      <c r="CV26" s="196"/>
      <c r="CW26" s="81">
        <v>506693</v>
      </c>
      <c r="CX26" s="241"/>
      <c r="CY26" s="81">
        <v>426791</v>
      </c>
      <c r="CZ26" s="115">
        <v>-5</v>
      </c>
      <c r="DA26" s="142">
        <f t="shared" si="9"/>
        <v>933484</v>
      </c>
      <c r="DB26" s="242"/>
      <c r="DC26" s="196"/>
      <c r="DD26" s="81">
        <v>149358</v>
      </c>
      <c r="DE26" s="241"/>
      <c r="DF26" s="81">
        <v>109718</v>
      </c>
      <c r="DG26" s="115">
        <v>-5</v>
      </c>
      <c r="DH26" s="142">
        <f t="shared" si="10"/>
        <v>259076</v>
      </c>
      <c r="DI26" s="242"/>
      <c r="DJ26" s="242"/>
      <c r="DK26" s="81">
        <v>102769</v>
      </c>
      <c r="DL26" s="241"/>
      <c r="DM26" s="81">
        <v>101789</v>
      </c>
      <c r="DN26" s="115">
        <v>-5</v>
      </c>
      <c r="DO26" s="142">
        <f t="shared" si="11"/>
        <v>204558</v>
      </c>
      <c r="DP26" s="242"/>
      <c r="DQ26" s="242"/>
      <c r="DR26" s="81">
        <v>166920</v>
      </c>
      <c r="DS26" s="241"/>
      <c r="DT26" s="81">
        <v>101269</v>
      </c>
      <c r="DU26" s="115">
        <v>-5</v>
      </c>
      <c r="DV26" s="142">
        <f t="shared" si="12"/>
        <v>268189</v>
      </c>
      <c r="DW26" s="242"/>
      <c r="DX26" s="196"/>
      <c r="DY26" s="81">
        <v>87646</v>
      </c>
      <c r="DZ26" s="241"/>
      <c r="EA26" s="81">
        <v>114015</v>
      </c>
      <c r="EB26" s="115">
        <v>-5</v>
      </c>
      <c r="EC26" s="142">
        <f t="shared" si="1"/>
        <v>201661</v>
      </c>
      <c r="ED26" s="242"/>
      <c r="EE26" s="196"/>
      <c r="EF26" s="81">
        <v>354700</v>
      </c>
      <c r="EG26" s="241"/>
      <c r="EH26" s="81">
        <v>375523</v>
      </c>
      <c r="EI26" s="115">
        <v>-5</v>
      </c>
      <c r="EJ26" s="142">
        <v>728455</v>
      </c>
      <c r="EK26" s="242"/>
      <c r="EL26" s="196"/>
      <c r="EM26" s="81">
        <v>106904</v>
      </c>
      <c r="EN26" s="241"/>
      <c r="EO26" s="81">
        <v>113477</v>
      </c>
      <c r="EP26" s="115">
        <v>-5</v>
      </c>
      <c r="EQ26" s="142">
        <f>EM26+EO26</f>
        <v>220381</v>
      </c>
      <c r="ER26" s="242"/>
      <c r="ES26" s="242"/>
      <c r="ET26" s="81">
        <v>65692</v>
      </c>
      <c r="EU26" s="241"/>
      <c r="EV26" s="81">
        <v>107357</v>
      </c>
      <c r="EW26" s="115">
        <v>-5</v>
      </c>
      <c r="EX26" s="142">
        <f>+ET26+EV26</f>
        <v>173049</v>
      </c>
      <c r="EY26" s="242"/>
      <c r="EZ26" s="196"/>
      <c r="FA26" s="81">
        <v>107569</v>
      </c>
      <c r="FB26" s="241"/>
      <c r="FC26" s="81">
        <v>77352</v>
      </c>
      <c r="FD26" s="115">
        <v>-5</v>
      </c>
      <c r="FE26" s="142">
        <f>+FA26+FC26</f>
        <v>184921</v>
      </c>
      <c r="FF26" s="242"/>
      <c r="FG26" s="196"/>
      <c r="FH26" s="81">
        <v>74535</v>
      </c>
      <c r="FI26" s="241"/>
      <c r="FJ26" s="81">
        <v>77337</v>
      </c>
      <c r="FK26" s="115">
        <v>-5</v>
      </c>
      <c r="FL26" s="142">
        <f>+FH26+FJ26</f>
        <v>151872</v>
      </c>
      <c r="FM26" s="242"/>
      <c r="FN26" s="196"/>
      <c r="FO26" s="81">
        <v>368563</v>
      </c>
      <c r="FP26" s="241"/>
      <c r="FQ26" s="81">
        <v>248263</v>
      </c>
      <c r="FR26" s="115">
        <v>-5</v>
      </c>
      <c r="FS26" s="142">
        <f>+FO26+FQ26</f>
        <v>616826</v>
      </c>
      <c r="FT26" s="242"/>
      <c r="FU26" s="196"/>
      <c r="FV26" s="81">
        <v>93479</v>
      </c>
      <c r="FW26" s="241"/>
      <c r="FX26" s="81">
        <v>64621</v>
      </c>
      <c r="FY26" s="115"/>
      <c r="FZ26" s="59">
        <v>158100</v>
      </c>
      <c r="GA26" s="242"/>
      <c r="GB26" s="196"/>
      <c r="GC26" s="81">
        <v>88569</v>
      </c>
      <c r="GD26" s="241"/>
      <c r="GE26" s="81">
        <v>49891</v>
      </c>
      <c r="GF26" s="115"/>
      <c r="GG26" s="59">
        <v>138460</v>
      </c>
      <c r="GH26" s="242"/>
      <c r="GI26" s="242"/>
      <c r="GJ26" s="81">
        <v>110042</v>
      </c>
      <c r="GK26" s="241"/>
      <c r="GL26" s="81">
        <v>62193</v>
      </c>
      <c r="GM26" s="115"/>
      <c r="GN26" s="142">
        <v>172235</v>
      </c>
      <c r="GO26" s="242"/>
      <c r="GP26" s="196"/>
      <c r="GQ26" s="81">
        <v>76473</v>
      </c>
      <c r="GR26" s="241"/>
      <c r="GS26" s="81">
        <v>71558</v>
      </c>
      <c r="GT26" s="115">
        <v>-5</v>
      </c>
      <c r="GU26" s="142">
        <f>+GQ26+GS26</f>
        <v>148031</v>
      </c>
      <c r="GV26" s="242"/>
      <c r="GW26" s="151"/>
    </row>
    <row r="27" spans="1:292" s="57" customFormat="1" ht="11.4">
      <c r="A27" s="79" t="s">
        <v>72</v>
      </c>
      <c r="B27" s="79"/>
      <c r="C27" s="81">
        <v>16417</v>
      </c>
      <c r="D27" s="58"/>
      <c r="E27" s="113">
        <v>-16417</v>
      </c>
      <c r="F27" s="114">
        <v>-6</v>
      </c>
      <c r="G27" s="142">
        <f t="shared" si="2"/>
        <v>0</v>
      </c>
      <c r="H27" s="142"/>
      <c r="I27" s="142"/>
      <c r="J27" s="81">
        <v>8283</v>
      </c>
      <c r="K27" s="58"/>
      <c r="L27" s="113">
        <v>-8283</v>
      </c>
      <c r="M27" s="114">
        <v>-6</v>
      </c>
      <c r="N27" s="142">
        <f>J27+L27</f>
        <v>0</v>
      </c>
      <c r="O27" s="142"/>
      <c r="P27" s="79"/>
      <c r="Q27" s="81">
        <v>5251</v>
      </c>
      <c r="R27" s="58"/>
      <c r="S27" s="113">
        <v>-5251</v>
      </c>
      <c r="T27" s="114">
        <v>-6</v>
      </c>
      <c r="U27" s="142">
        <f>Q27+S27</f>
        <v>0</v>
      </c>
      <c r="V27" s="142"/>
      <c r="W27" s="79"/>
      <c r="X27" s="81">
        <v>2883</v>
      </c>
      <c r="Y27" s="58"/>
      <c r="Z27" s="113">
        <v>-2883</v>
      </c>
      <c r="AA27" s="114">
        <v>-6</v>
      </c>
      <c r="AB27" s="142">
        <f>X27+Z27</f>
        <v>0</v>
      </c>
      <c r="AC27" s="142"/>
      <c r="AD27" s="79"/>
      <c r="AE27" s="81">
        <v>-11946</v>
      </c>
      <c r="AF27" s="58"/>
      <c r="AG27" s="113">
        <v>11946</v>
      </c>
      <c r="AH27" s="114">
        <v>-6</v>
      </c>
      <c r="AI27" s="142">
        <f t="shared" si="0"/>
        <v>0</v>
      </c>
      <c r="AJ27" s="142"/>
      <c r="AK27" s="149"/>
      <c r="AL27" s="81">
        <v>7790</v>
      </c>
      <c r="AM27" s="58"/>
      <c r="AN27" s="113">
        <v>-7790</v>
      </c>
      <c r="AO27" s="114">
        <v>-6</v>
      </c>
      <c r="AP27" s="142">
        <f>AL27+AN27</f>
        <v>0</v>
      </c>
      <c r="AQ27" s="142"/>
      <c r="AR27" s="79"/>
      <c r="AS27" s="81">
        <v>-18923</v>
      </c>
      <c r="AT27" s="58"/>
      <c r="AU27" s="113">
        <f>-AS27</f>
        <v>18923</v>
      </c>
      <c r="AV27" s="114">
        <v>-6</v>
      </c>
      <c r="AW27" s="142">
        <f>AS27+AU27</f>
        <v>0</v>
      </c>
      <c r="AX27" s="142"/>
      <c r="AY27" s="79"/>
      <c r="AZ27" s="81">
        <v>1972</v>
      </c>
      <c r="BA27" s="58"/>
      <c r="BB27" s="113">
        <v>-1972</v>
      </c>
      <c r="BC27" s="114">
        <v>-6</v>
      </c>
      <c r="BD27" s="142">
        <f>AZ27+BB27</f>
        <v>0</v>
      </c>
      <c r="BE27" s="142"/>
      <c r="BF27" s="79"/>
      <c r="BG27" s="81">
        <v>-2785</v>
      </c>
      <c r="BH27" s="58"/>
      <c r="BI27" s="113">
        <v>2785</v>
      </c>
      <c r="BJ27" s="114">
        <v>-6</v>
      </c>
      <c r="BK27" s="142">
        <f t="shared" si="3"/>
        <v>0</v>
      </c>
      <c r="BL27" s="142"/>
      <c r="BM27" s="79"/>
      <c r="BN27" s="81">
        <v>10156</v>
      </c>
      <c r="BO27" s="58"/>
      <c r="BP27" s="113">
        <v>-10156</v>
      </c>
      <c r="BQ27" s="114">
        <v>-6</v>
      </c>
      <c r="BR27" s="142">
        <f t="shared" si="4"/>
        <v>0</v>
      </c>
      <c r="BS27" s="142"/>
      <c r="BT27" s="79"/>
      <c r="BU27" s="81">
        <v>3191</v>
      </c>
      <c r="BV27" s="58"/>
      <c r="BW27" s="113">
        <v>-3191</v>
      </c>
      <c r="BX27" s="114">
        <v>-6</v>
      </c>
      <c r="BY27" s="142">
        <f t="shared" si="5"/>
        <v>0</v>
      </c>
      <c r="BZ27" s="142"/>
      <c r="CA27" s="79"/>
      <c r="CB27" s="81">
        <v>5065</v>
      </c>
      <c r="CC27" s="58"/>
      <c r="CD27" s="113">
        <v>-5065</v>
      </c>
      <c r="CE27" s="114">
        <v>-6</v>
      </c>
      <c r="CF27" s="142">
        <f t="shared" si="6"/>
        <v>0</v>
      </c>
      <c r="CG27" s="142"/>
      <c r="CH27" s="79"/>
      <c r="CI27" s="81">
        <v>378</v>
      </c>
      <c r="CJ27" s="58"/>
      <c r="CK27" s="113">
        <v>-378</v>
      </c>
      <c r="CL27" s="114">
        <v>-6</v>
      </c>
      <c r="CM27" s="142">
        <f t="shared" si="7"/>
        <v>0</v>
      </c>
      <c r="CN27" s="142"/>
      <c r="CO27" s="79"/>
      <c r="CP27" s="81">
        <v>1522</v>
      </c>
      <c r="CQ27" s="58"/>
      <c r="CR27" s="113">
        <v>-1522</v>
      </c>
      <c r="CS27" s="114">
        <v>-6</v>
      </c>
      <c r="CT27" s="142">
        <f t="shared" si="8"/>
        <v>0</v>
      </c>
      <c r="CU27" s="142"/>
      <c r="CV27" s="79"/>
      <c r="CW27" s="81">
        <v>17973</v>
      </c>
      <c r="CX27" s="58"/>
      <c r="CY27" s="113">
        <v>-17973</v>
      </c>
      <c r="CZ27" s="114">
        <v>-6</v>
      </c>
      <c r="DA27" s="142">
        <f t="shared" si="9"/>
        <v>0</v>
      </c>
      <c r="DB27" s="142"/>
      <c r="DC27" s="79"/>
      <c r="DD27" s="81">
        <v>-8938</v>
      </c>
      <c r="DE27" s="58"/>
      <c r="DF27" s="113">
        <v>8938</v>
      </c>
      <c r="DG27" s="114">
        <v>-6</v>
      </c>
      <c r="DH27" s="142">
        <f t="shared" si="10"/>
        <v>0</v>
      </c>
      <c r="DI27" s="142"/>
      <c r="DJ27" s="142"/>
      <c r="DK27" s="81">
        <v>11140</v>
      </c>
      <c r="DL27" s="58"/>
      <c r="DM27" s="113">
        <v>-11140</v>
      </c>
      <c r="DN27" s="114">
        <v>-6</v>
      </c>
      <c r="DO27" s="142">
        <f t="shared" si="11"/>
        <v>0</v>
      </c>
      <c r="DP27" s="142"/>
      <c r="DQ27" s="142"/>
      <c r="DR27" s="81">
        <v>5547</v>
      </c>
      <c r="DS27" s="58"/>
      <c r="DT27" s="113">
        <v>-5547</v>
      </c>
      <c r="DU27" s="114">
        <v>-6</v>
      </c>
      <c r="DV27" s="142">
        <f t="shared" si="12"/>
        <v>0</v>
      </c>
      <c r="DW27" s="142"/>
      <c r="DX27" s="79"/>
      <c r="DY27" s="81">
        <v>10224</v>
      </c>
      <c r="EA27" s="113">
        <f>-DY27</f>
        <v>-10224</v>
      </c>
      <c r="EB27" s="114">
        <v>-6</v>
      </c>
      <c r="EC27" s="142">
        <f t="shared" si="1"/>
        <v>0</v>
      </c>
      <c r="ED27" s="142"/>
      <c r="EE27" s="79"/>
      <c r="EF27" s="81">
        <v>15743</v>
      </c>
      <c r="EH27" s="113">
        <f>-EF27</f>
        <v>-15743</v>
      </c>
      <c r="EI27" s="114">
        <v>-6</v>
      </c>
      <c r="EJ27" s="142">
        <f t="shared" si="13"/>
        <v>0</v>
      </c>
      <c r="EK27" s="142"/>
      <c r="EL27" s="79"/>
      <c r="EM27" s="81">
        <v>11178</v>
      </c>
      <c r="EN27" s="113"/>
      <c r="EO27" s="81">
        <f>-EM27</f>
        <v>-11178</v>
      </c>
      <c r="EP27" s="114">
        <v>-6</v>
      </c>
      <c r="EQ27" s="142">
        <f>SUM(EM27:EO27)</f>
        <v>0</v>
      </c>
      <c r="ER27" s="142"/>
      <c r="ES27" s="142"/>
      <c r="ET27" s="81">
        <v>1424</v>
      </c>
      <c r="EU27" s="113"/>
      <c r="EV27" s="81">
        <v>-1424</v>
      </c>
      <c r="EW27" s="114">
        <v>-6</v>
      </c>
      <c r="EX27" s="142">
        <f>SUM(ET27:EV27)</f>
        <v>0</v>
      </c>
      <c r="EY27" s="142"/>
      <c r="EZ27" s="79"/>
      <c r="FA27" s="81">
        <v>-3558</v>
      </c>
      <c r="FB27" s="113"/>
      <c r="FC27" s="81">
        <v>3558</v>
      </c>
      <c r="FD27" s="114">
        <v>-6</v>
      </c>
      <c r="FE27" s="84">
        <f>SUM(FA27:FC27)</f>
        <v>0</v>
      </c>
      <c r="FF27" s="84"/>
      <c r="FG27" s="79"/>
      <c r="FH27" s="81">
        <v>6699</v>
      </c>
      <c r="FI27" s="113"/>
      <c r="FJ27" s="81">
        <v>-6699</v>
      </c>
      <c r="FK27" s="114">
        <v>-6</v>
      </c>
      <c r="FL27" s="84">
        <f>SUM(FH27:FJ27)</f>
        <v>0</v>
      </c>
      <c r="FM27" s="84"/>
      <c r="FN27" s="79"/>
      <c r="FO27" s="81">
        <v>-1423</v>
      </c>
      <c r="FP27" s="113"/>
      <c r="FQ27" s="81">
        <v>1423</v>
      </c>
      <c r="FR27" s="114">
        <v>-6</v>
      </c>
      <c r="FS27" s="142">
        <f>SUM(FO27:FQ27)</f>
        <v>0</v>
      </c>
      <c r="FT27" s="142"/>
      <c r="FU27" s="79"/>
      <c r="FV27" s="81">
        <v>409</v>
      </c>
      <c r="FW27" s="113"/>
      <c r="FX27" s="81">
        <v>-409</v>
      </c>
      <c r="FY27" s="114">
        <v>-6</v>
      </c>
      <c r="FZ27" s="84">
        <f>SUM(FV27:FX27)</f>
        <v>0</v>
      </c>
      <c r="GA27" s="84"/>
      <c r="GB27" s="79"/>
      <c r="GC27" s="81">
        <v>2120</v>
      </c>
      <c r="GD27" s="113"/>
      <c r="GE27" s="81">
        <v>-2120</v>
      </c>
      <c r="GF27" s="114">
        <v>-6</v>
      </c>
      <c r="GG27" s="84">
        <f>SUM(GC27:GE27)</f>
        <v>0</v>
      </c>
      <c r="GH27" s="84"/>
      <c r="GI27" s="84"/>
      <c r="GJ27" s="81">
        <v>961</v>
      </c>
      <c r="GK27" s="113"/>
      <c r="GL27" s="81">
        <v>-961</v>
      </c>
      <c r="GM27" s="114">
        <v>-6</v>
      </c>
      <c r="GN27" s="84">
        <f>SUM(GJ27:GL27)</f>
        <v>0</v>
      </c>
      <c r="GO27" s="84"/>
      <c r="GP27" s="79"/>
      <c r="GQ27" s="81">
        <v>-4913</v>
      </c>
      <c r="GR27" s="113"/>
      <c r="GS27" s="81">
        <v>4913</v>
      </c>
      <c r="GT27" s="114">
        <v>-6</v>
      </c>
      <c r="GU27" s="84">
        <f>SUM(GQ27:GS27)</f>
        <v>0</v>
      </c>
      <c r="GV27" s="84"/>
      <c r="GW27" s="79"/>
      <c r="GX27" s="63"/>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c r="IO27" s="58"/>
      <c r="IP27" s="58"/>
      <c r="IQ27" s="58"/>
      <c r="IR27" s="58"/>
      <c r="IS27" s="58"/>
      <c r="IT27" s="58"/>
      <c r="IU27" s="58"/>
      <c r="IV27" s="58"/>
      <c r="IW27" s="58"/>
      <c r="IX27" s="58"/>
      <c r="IY27" s="58"/>
      <c r="IZ27" s="58"/>
      <c r="JA27" s="58"/>
      <c r="JB27" s="58"/>
      <c r="JC27" s="58"/>
      <c r="JD27" s="58"/>
      <c r="JE27" s="58"/>
      <c r="JF27" s="58"/>
      <c r="JG27" s="58"/>
      <c r="JH27" s="58"/>
      <c r="JI27" s="58"/>
      <c r="JJ27" s="58"/>
      <c r="JK27" s="58"/>
      <c r="JL27" s="58"/>
      <c r="JM27" s="58"/>
      <c r="JN27" s="58"/>
      <c r="JO27" s="58"/>
      <c r="JP27" s="58"/>
      <c r="JQ27" s="58"/>
      <c r="JR27" s="58"/>
      <c r="JS27" s="58"/>
      <c r="JT27" s="58"/>
      <c r="JU27" s="58"/>
      <c r="JV27" s="58"/>
      <c r="JW27" s="58"/>
      <c r="JX27" s="58"/>
      <c r="JY27" s="58"/>
      <c r="JZ27" s="58"/>
      <c r="KA27" s="58"/>
      <c r="KB27" s="58"/>
      <c r="KC27" s="58"/>
      <c r="KD27" s="58"/>
      <c r="KE27" s="58"/>
      <c r="KF27" s="58"/>
    </row>
    <row r="28" spans="1:292" s="57" customFormat="1" ht="11.4">
      <c r="A28" s="79" t="s">
        <v>27</v>
      </c>
      <c r="B28" s="79"/>
      <c r="C28" s="81">
        <v>342121</v>
      </c>
      <c r="D28" s="58"/>
      <c r="E28" s="113">
        <v>-227030</v>
      </c>
      <c r="F28" s="114">
        <v>-7</v>
      </c>
      <c r="G28" s="142">
        <f t="shared" si="2"/>
        <v>115091</v>
      </c>
      <c r="H28" s="142"/>
      <c r="I28" s="142"/>
      <c r="J28" s="81">
        <v>31818</v>
      </c>
      <c r="K28" s="58"/>
      <c r="L28" s="113">
        <v>1485</v>
      </c>
      <c r="M28" s="114">
        <v>-7</v>
      </c>
      <c r="N28" s="142">
        <f>SUM(J28:L28)</f>
        <v>33303</v>
      </c>
      <c r="O28" s="142"/>
      <c r="P28" s="79"/>
      <c r="Q28" s="81">
        <v>267559</v>
      </c>
      <c r="R28" s="58"/>
      <c r="S28" s="113">
        <v>-225150</v>
      </c>
      <c r="T28" s="114">
        <v>-7</v>
      </c>
      <c r="U28" s="142">
        <f>SUM(Q28:S28)</f>
        <v>42409</v>
      </c>
      <c r="V28" s="142"/>
      <c r="W28" s="79"/>
      <c r="X28" s="81">
        <v>42744</v>
      </c>
      <c r="Y28" s="58"/>
      <c r="Z28" s="113">
        <v>-3365</v>
      </c>
      <c r="AA28" s="114">
        <v>-7</v>
      </c>
      <c r="AB28" s="142">
        <f>SUM(X28:Z28)</f>
        <v>39379</v>
      </c>
      <c r="AC28" s="142"/>
      <c r="AD28" s="149"/>
      <c r="AE28" s="81">
        <v>110837</v>
      </c>
      <c r="AF28" s="58"/>
      <c r="AG28" s="113">
        <v>16897</v>
      </c>
      <c r="AH28" s="114">
        <v>-7</v>
      </c>
      <c r="AI28" s="142">
        <f t="shared" si="0"/>
        <v>127734</v>
      </c>
      <c r="AJ28" s="142"/>
      <c r="AK28" s="149"/>
      <c r="AL28" s="81">
        <v>32037</v>
      </c>
      <c r="AM28" s="58"/>
      <c r="AN28" s="113">
        <v>3416</v>
      </c>
      <c r="AO28" s="114">
        <v>-7</v>
      </c>
      <c r="AP28" s="142">
        <f>SUM(AL28:AN28)</f>
        <v>35453</v>
      </c>
      <c r="AQ28" s="142"/>
      <c r="AR28" s="149"/>
      <c r="AS28" s="81">
        <v>8891</v>
      </c>
      <c r="AT28" s="58"/>
      <c r="AU28" s="113">
        <v>18188</v>
      </c>
      <c r="AV28" s="114">
        <v>-7</v>
      </c>
      <c r="AW28" s="142">
        <f>SUM(AS28:AU28)</f>
        <v>27079</v>
      </c>
      <c r="AX28" s="142"/>
      <c r="AY28" s="149"/>
      <c r="AZ28" s="81">
        <v>46818</v>
      </c>
      <c r="BA28" s="58"/>
      <c r="BB28" s="113">
        <v>-9861</v>
      </c>
      <c r="BC28" s="114">
        <v>-7</v>
      </c>
      <c r="BD28" s="142">
        <f>SUM(AZ28:BB28)</f>
        <v>36957</v>
      </c>
      <c r="BE28" s="142"/>
      <c r="BF28" s="79"/>
      <c r="BG28" s="81">
        <v>23091</v>
      </c>
      <c r="BH28" s="58"/>
      <c r="BI28" s="113">
        <v>5154</v>
      </c>
      <c r="BJ28" s="114">
        <v>-7</v>
      </c>
      <c r="BK28" s="142">
        <f>SUM(BG28:BI28)</f>
        <v>28245</v>
      </c>
      <c r="BL28" s="142"/>
      <c r="BM28" s="79"/>
      <c r="BN28" s="81">
        <v>154937</v>
      </c>
      <c r="BO28" s="58"/>
      <c r="BP28" s="113">
        <v>-33680</v>
      </c>
      <c r="BQ28" s="114">
        <v>-7</v>
      </c>
      <c r="BR28" s="142">
        <f>SUM(BN28:BP28)</f>
        <v>121257</v>
      </c>
      <c r="BS28" s="142"/>
      <c r="BT28" s="79"/>
      <c r="BU28" s="81">
        <v>56309</v>
      </c>
      <c r="BV28" s="58"/>
      <c r="BW28" s="113">
        <v>-24651</v>
      </c>
      <c r="BX28" s="114">
        <v>-7</v>
      </c>
      <c r="BY28" s="142">
        <f>SUM(BU28:BW28)</f>
        <v>31658</v>
      </c>
      <c r="BZ28" s="142"/>
      <c r="CA28" s="79"/>
      <c r="CB28" s="81">
        <v>32542</v>
      </c>
      <c r="CC28" s="58"/>
      <c r="CD28" s="113">
        <v>-4373</v>
      </c>
      <c r="CE28" s="114">
        <v>-7</v>
      </c>
      <c r="CF28" s="142">
        <f>SUM(CB28:CD28)</f>
        <v>28169</v>
      </c>
      <c r="CG28" s="142"/>
      <c r="CH28" s="79"/>
      <c r="CI28" s="81">
        <v>36326</v>
      </c>
      <c r="CJ28" s="58"/>
      <c r="CK28" s="113">
        <v>-1114</v>
      </c>
      <c r="CL28" s="114">
        <v>-7</v>
      </c>
      <c r="CM28" s="142">
        <f>SUM(CI28:CK28)</f>
        <v>35212</v>
      </c>
      <c r="CN28" s="142"/>
      <c r="CO28" s="79"/>
      <c r="CP28" s="81">
        <v>29850</v>
      </c>
      <c r="CQ28" s="58"/>
      <c r="CR28" s="113">
        <v>-3542</v>
      </c>
      <c r="CS28" s="114">
        <v>-7</v>
      </c>
      <c r="CT28" s="142">
        <f>SUM(CP28:CR28)</f>
        <v>26308</v>
      </c>
      <c r="CU28" s="142"/>
      <c r="CV28" s="79"/>
      <c r="CW28" s="81">
        <v>143826</v>
      </c>
      <c r="CX28" s="58"/>
      <c r="CY28" s="113">
        <v>-32534</v>
      </c>
      <c r="CZ28" s="114">
        <v>-7</v>
      </c>
      <c r="DA28" s="142">
        <f>SUM(CW28:CY28)</f>
        <v>111292</v>
      </c>
      <c r="DB28" s="142"/>
      <c r="DC28" s="79"/>
      <c r="DD28" s="81">
        <v>43182</v>
      </c>
      <c r="DE28" s="58"/>
      <c r="DF28" s="113">
        <v>-11860</v>
      </c>
      <c r="DG28" s="114">
        <v>-7</v>
      </c>
      <c r="DH28" s="142">
        <f>SUM(DD28:DF28)</f>
        <v>31322</v>
      </c>
      <c r="DI28" s="142"/>
      <c r="DJ28" s="142"/>
      <c r="DK28" s="81">
        <v>20129</v>
      </c>
      <c r="DL28" s="58"/>
      <c r="DM28" s="113">
        <v>3612</v>
      </c>
      <c r="DN28" s="114">
        <v>-7</v>
      </c>
      <c r="DO28" s="142">
        <f>SUM(DK28:DM28)</f>
        <v>23741</v>
      </c>
      <c r="DP28" s="142"/>
      <c r="DQ28" s="142"/>
      <c r="DR28" s="81">
        <v>53146</v>
      </c>
      <c r="DS28" s="58"/>
      <c r="DT28" s="113">
        <v>-22095</v>
      </c>
      <c r="DU28" s="114">
        <v>-7</v>
      </c>
      <c r="DV28" s="142">
        <f>SUM(DR28:DT28)</f>
        <v>31051</v>
      </c>
      <c r="DW28" s="142"/>
      <c r="DX28" s="79"/>
      <c r="DY28" s="81">
        <v>27369</v>
      </c>
      <c r="DZ28" s="58"/>
      <c r="EA28" s="113">
        <v>-2191</v>
      </c>
      <c r="EB28" s="114">
        <v>-7</v>
      </c>
      <c r="EC28" s="142">
        <f t="shared" si="1"/>
        <v>25178</v>
      </c>
      <c r="ED28" s="142"/>
      <c r="EE28" s="79"/>
      <c r="EF28" s="81">
        <v>-776364</v>
      </c>
      <c r="EG28" s="58"/>
      <c r="EH28" s="113">
        <v>867764</v>
      </c>
      <c r="EI28" s="114">
        <v>-7</v>
      </c>
      <c r="EJ28" s="142">
        <f>SUM(EF28:EH28)</f>
        <v>91400</v>
      </c>
      <c r="EK28" s="142"/>
      <c r="EL28" s="149"/>
      <c r="EM28" s="81">
        <v>39000</v>
      </c>
      <c r="EN28" s="113"/>
      <c r="EO28" s="81">
        <v>-10731</v>
      </c>
      <c r="EP28" s="114">
        <v>-7</v>
      </c>
      <c r="EQ28" s="142">
        <f>SUM(EM28:EO28)</f>
        <v>28269</v>
      </c>
      <c r="ER28" s="142"/>
      <c r="ES28" s="142"/>
      <c r="ET28" s="81">
        <v>13239</v>
      </c>
      <c r="EU28" s="113"/>
      <c r="EV28" s="81">
        <v>7798</v>
      </c>
      <c r="EW28" s="114">
        <v>-7</v>
      </c>
      <c r="EX28" s="142">
        <f>SUM(ET28:EV28)</f>
        <v>21037</v>
      </c>
      <c r="EY28" s="142"/>
      <c r="EZ28" s="79"/>
      <c r="FA28" s="81">
        <v>30822</v>
      </c>
      <c r="FB28" s="113"/>
      <c r="FC28" s="81">
        <v>-7319</v>
      </c>
      <c r="FD28" s="114">
        <v>-7</v>
      </c>
      <c r="FE28" s="142">
        <f>SUM(FA28:FC28)</f>
        <v>23503</v>
      </c>
      <c r="FF28" s="84"/>
      <c r="FG28" s="79"/>
      <c r="FH28" s="81">
        <v>-859425</v>
      </c>
      <c r="FI28" s="113"/>
      <c r="FJ28" s="81">
        <v>878017</v>
      </c>
      <c r="FK28" s="114">
        <v>-7</v>
      </c>
      <c r="FL28" s="142">
        <f>SUM(FH28:FJ28)</f>
        <v>18592</v>
      </c>
      <c r="FM28" s="84"/>
      <c r="FN28" s="79"/>
      <c r="FO28" s="81">
        <v>6282</v>
      </c>
      <c r="FP28" s="113"/>
      <c r="FQ28" s="81">
        <v>101793</v>
      </c>
      <c r="FR28" s="114">
        <v>-7</v>
      </c>
      <c r="FS28" s="142">
        <f>SUM(FO28:FQ28)</f>
        <v>108075</v>
      </c>
      <c r="FT28" s="142"/>
      <c r="FU28" s="79"/>
      <c r="FV28" s="81">
        <v>-14347</v>
      </c>
      <c r="FW28" s="113"/>
      <c r="FX28" s="81">
        <v>41644</v>
      </c>
      <c r="FY28" s="114">
        <v>-7</v>
      </c>
      <c r="FZ28" s="142">
        <f>SUM(FV28:FX28)</f>
        <v>27297</v>
      </c>
      <c r="GA28" s="84"/>
      <c r="GB28" s="79"/>
      <c r="GC28" s="81">
        <v>5353</v>
      </c>
      <c r="GD28" s="113"/>
      <c r="GE28" s="81">
        <v>19100</v>
      </c>
      <c r="GF28" s="114">
        <v>-7</v>
      </c>
      <c r="GG28" s="84">
        <f>SUM(GC28:GE28)</f>
        <v>24453</v>
      </c>
      <c r="GH28" s="84"/>
      <c r="GI28" s="84"/>
      <c r="GJ28" s="81">
        <v>4074</v>
      </c>
      <c r="GK28" s="113"/>
      <c r="GL28" s="81">
        <v>26480</v>
      </c>
      <c r="GM28" s="114">
        <v>-7</v>
      </c>
      <c r="GN28" s="84">
        <f>SUM(GJ28:GL28)</f>
        <v>30554</v>
      </c>
      <c r="GO28" s="84"/>
      <c r="GP28" s="79"/>
      <c r="GQ28" s="81">
        <v>11202</v>
      </c>
      <c r="GR28" s="113"/>
      <c r="GS28" s="81">
        <v>14569</v>
      </c>
      <c r="GT28" s="114">
        <v>-7</v>
      </c>
      <c r="GU28" s="84">
        <f>SUM(GQ28:GS28)</f>
        <v>25771</v>
      </c>
      <c r="GV28" s="84"/>
      <c r="GW28" s="79"/>
      <c r="GX28" s="64"/>
      <c r="GY28" s="58"/>
      <c r="GZ28" s="58"/>
      <c r="HA28" s="58"/>
      <c r="HB28" s="58"/>
      <c r="HC28" s="58"/>
      <c r="HD28" s="58"/>
      <c r="HE28" s="58"/>
      <c r="HF28" s="58"/>
      <c r="HG28" s="58"/>
      <c r="HH28" s="58"/>
      <c r="HI28" s="58"/>
      <c r="HJ28" s="58"/>
      <c r="HK28" s="58"/>
      <c r="HL28" s="58"/>
      <c r="HM28" s="58"/>
      <c r="HN28" s="58"/>
      <c r="HO28" s="58"/>
      <c r="HP28" s="58"/>
      <c r="HQ28" s="58"/>
      <c r="HR28" s="58"/>
      <c r="HS28" s="58"/>
      <c r="HT28" s="58"/>
      <c r="HU28" s="58"/>
      <c r="HV28" s="58"/>
      <c r="HW28" s="58"/>
      <c r="HX28" s="58"/>
      <c r="HY28" s="58"/>
      <c r="HZ28" s="58"/>
      <c r="IA28" s="58"/>
      <c r="IB28" s="58"/>
      <c r="IC28" s="58"/>
      <c r="ID28" s="58"/>
      <c r="IE28" s="58"/>
      <c r="IF28" s="58"/>
      <c r="IG28" s="58"/>
      <c r="IH28" s="58"/>
      <c r="II28" s="58"/>
      <c r="IJ28" s="58"/>
      <c r="IK28" s="58"/>
      <c r="IL28" s="58"/>
      <c r="IM28" s="58"/>
      <c r="IN28" s="58"/>
      <c r="IO28" s="58"/>
      <c r="IP28" s="58"/>
      <c r="IQ28" s="58"/>
      <c r="IR28" s="58"/>
      <c r="IS28" s="58"/>
      <c r="IT28" s="58"/>
      <c r="IU28" s="58"/>
      <c r="IV28" s="58"/>
      <c r="IW28" s="58"/>
      <c r="IX28" s="58"/>
      <c r="IY28" s="58"/>
      <c r="IZ28" s="58"/>
      <c r="JA28" s="58"/>
      <c r="JB28" s="58"/>
      <c r="JC28" s="58"/>
      <c r="JD28" s="58"/>
      <c r="JE28" s="58"/>
      <c r="JF28" s="58"/>
      <c r="JG28" s="58"/>
      <c r="JH28" s="58"/>
      <c r="JI28" s="58"/>
      <c r="JJ28" s="58"/>
      <c r="JK28" s="58"/>
      <c r="JL28" s="58"/>
      <c r="JM28" s="58"/>
      <c r="JN28" s="58"/>
      <c r="JO28" s="58"/>
      <c r="JP28" s="58"/>
      <c r="JQ28" s="58"/>
      <c r="JR28" s="58"/>
      <c r="JS28" s="58"/>
      <c r="JT28" s="58"/>
      <c r="JU28" s="58"/>
      <c r="JV28" s="58"/>
      <c r="JW28" s="58"/>
      <c r="JX28" s="58"/>
      <c r="JY28" s="58"/>
      <c r="JZ28" s="58"/>
      <c r="KA28" s="58"/>
      <c r="KB28" s="58"/>
      <c r="KC28" s="58"/>
      <c r="KD28" s="58"/>
      <c r="KE28" s="58"/>
      <c r="KF28" s="58"/>
    </row>
    <row r="29" spans="1:292" s="57" customFormat="1" ht="24.6" thickBot="1">
      <c r="A29" s="116" t="s">
        <v>253</v>
      </c>
      <c r="B29" s="116"/>
      <c r="C29" s="89">
        <v>129389</v>
      </c>
      <c r="D29" s="172"/>
      <c r="E29" s="89">
        <v>577484</v>
      </c>
      <c r="F29" s="123">
        <v>-8</v>
      </c>
      <c r="G29" s="146">
        <f>SUM(C29:E29)</f>
        <v>706873</v>
      </c>
      <c r="H29" s="176"/>
      <c r="I29" s="176"/>
      <c r="J29" s="89">
        <v>91490</v>
      </c>
      <c r="K29" s="172"/>
      <c r="L29" s="89">
        <v>113044</v>
      </c>
      <c r="M29" s="123">
        <v>-8</v>
      </c>
      <c r="N29" s="146">
        <f>J29+L29</f>
        <v>204534</v>
      </c>
      <c r="O29" s="176"/>
      <c r="P29" s="116"/>
      <c r="Q29" s="89">
        <v>-65477</v>
      </c>
      <c r="R29" s="172"/>
      <c r="S29" s="89">
        <v>325948</v>
      </c>
      <c r="T29" s="123">
        <v>-8</v>
      </c>
      <c r="U29" s="146">
        <f>Q29+S29</f>
        <v>260471</v>
      </c>
      <c r="V29" s="176"/>
      <c r="W29" s="116"/>
      <c r="X29" s="89">
        <v>103376</v>
      </c>
      <c r="Y29" s="172"/>
      <c r="Z29" s="89">
        <v>138492</v>
      </c>
      <c r="AA29" s="123">
        <v>-8</v>
      </c>
      <c r="AB29" s="146">
        <f>X29+Z29</f>
        <v>241868</v>
      </c>
      <c r="AC29" s="176"/>
      <c r="AD29" s="116"/>
      <c r="AE29" s="89">
        <v>234225</v>
      </c>
      <c r="AF29" s="172"/>
      <c r="AG29" s="89">
        <v>550285</v>
      </c>
      <c r="AH29" s="123">
        <v>-8</v>
      </c>
      <c r="AI29" s="146">
        <f t="shared" si="0"/>
        <v>784510</v>
      </c>
      <c r="AJ29" s="176"/>
      <c r="AK29" s="196"/>
      <c r="AL29" s="89">
        <v>26392</v>
      </c>
      <c r="AM29" s="172"/>
      <c r="AN29" s="89">
        <v>191362</v>
      </c>
      <c r="AO29" s="123">
        <v>-8</v>
      </c>
      <c r="AP29" s="146">
        <f>AL29+AN29</f>
        <v>217754</v>
      </c>
      <c r="AQ29" s="176"/>
      <c r="AR29" s="116"/>
      <c r="AS29" s="89">
        <v>25965</v>
      </c>
      <c r="AT29" s="172"/>
      <c r="AU29" s="89">
        <v>140341</v>
      </c>
      <c r="AV29" s="123">
        <v>-8</v>
      </c>
      <c r="AW29" s="146">
        <f>AS29+AU29</f>
        <v>166306</v>
      </c>
      <c r="AX29" s="176"/>
      <c r="AY29" s="116"/>
      <c r="AZ29" s="89">
        <v>107467</v>
      </c>
      <c r="BA29" s="172"/>
      <c r="BB29" s="89">
        <v>119503</v>
      </c>
      <c r="BC29" s="123">
        <v>-8</v>
      </c>
      <c r="BD29" s="146">
        <f>AZ29+BB29</f>
        <v>226970</v>
      </c>
      <c r="BE29" s="176"/>
      <c r="BF29" s="116"/>
      <c r="BG29" s="89">
        <v>74401</v>
      </c>
      <c r="BH29" s="172"/>
      <c r="BI29" s="89">
        <v>99079</v>
      </c>
      <c r="BJ29" s="123">
        <v>-8</v>
      </c>
      <c r="BK29" s="146">
        <f>BG29+BI29</f>
        <v>173480</v>
      </c>
      <c r="BL29" s="176"/>
      <c r="BM29" s="116"/>
      <c r="BN29" s="89">
        <v>285501</v>
      </c>
      <c r="BO29" s="172"/>
      <c r="BP29" s="89">
        <v>459225</v>
      </c>
      <c r="BQ29" s="123">
        <v>-8</v>
      </c>
      <c r="BR29" s="146">
        <f>BN29+BP29</f>
        <v>744726</v>
      </c>
      <c r="BS29" s="176"/>
      <c r="BT29" s="116"/>
      <c r="BU29" s="89">
        <v>71983</v>
      </c>
      <c r="BV29" s="172"/>
      <c r="BW29" s="89">
        <v>122456</v>
      </c>
      <c r="BX29" s="123">
        <v>-8</v>
      </c>
      <c r="BY29" s="146">
        <f>BU29+BW29</f>
        <v>194439</v>
      </c>
      <c r="BZ29" s="176"/>
      <c r="CA29" s="116"/>
      <c r="CB29" s="89">
        <v>72762</v>
      </c>
      <c r="CC29" s="172"/>
      <c r="CD29" s="89">
        <v>100244</v>
      </c>
      <c r="CE29" s="123">
        <v>-8</v>
      </c>
      <c r="CF29" s="146">
        <f>CB29+CD29</f>
        <v>173006</v>
      </c>
      <c r="CG29" s="176"/>
      <c r="CH29" s="116"/>
      <c r="CI29" s="89">
        <v>104432</v>
      </c>
      <c r="CJ29" s="172"/>
      <c r="CK29" s="89">
        <v>111286</v>
      </c>
      <c r="CL29" s="123">
        <v>-8</v>
      </c>
      <c r="CM29" s="146">
        <f>CI29+CK29</f>
        <v>215718</v>
      </c>
      <c r="CN29" s="176"/>
      <c r="CO29" s="116"/>
      <c r="CP29" s="89">
        <v>36324</v>
      </c>
      <c r="CQ29" s="172"/>
      <c r="CR29" s="89">
        <v>125239</v>
      </c>
      <c r="CS29" s="123">
        <v>-8</v>
      </c>
      <c r="CT29" s="146">
        <f>CP29+CR29</f>
        <v>161563</v>
      </c>
      <c r="CU29" s="176"/>
      <c r="CV29" s="116"/>
      <c r="CW29" s="89">
        <v>242224</v>
      </c>
      <c r="CX29" s="172"/>
      <c r="CY29" s="89">
        <v>441352</v>
      </c>
      <c r="CZ29" s="123">
        <v>-8</v>
      </c>
      <c r="DA29" s="146">
        <f>CW29+CY29</f>
        <v>683576</v>
      </c>
      <c r="DB29" s="176"/>
      <c r="DC29" s="116"/>
      <c r="DD29" s="89">
        <v>61723</v>
      </c>
      <c r="DE29" s="172"/>
      <c r="DF29" s="89">
        <v>130516</v>
      </c>
      <c r="DG29" s="123">
        <v>-8</v>
      </c>
      <c r="DH29" s="146">
        <f>DD29+DF29</f>
        <v>192239</v>
      </c>
      <c r="DI29" s="176"/>
      <c r="DJ29" s="191"/>
      <c r="DK29" s="89">
        <v>58794</v>
      </c>
      <c r="DL29" s="172"/>
      <c r="DM29" s="89">
        <v>87037</v>
      </c>
      <c r="DN29" s="123">
        <v>-8</v>
      </c>
      <c r="DO29" s="146">
        <f>DK29+DM29</f>
        <v>145831</v>
      </c>
      <c r="DP29" s="176"/>
      <c r="DQ29" s="191"/>
      <c r="DR29" s="89">
        <v>85111</v>
      </c>
      <c r="DS29" s="172"/>
      <c r="DT29" s="89">
        <v>117817</v>
      </c>
      <c r="DU29" s="123">
        <v>-8</v>
      </c>
      <c r="DV29" s="146">
        <f>DR29+DT29</f>
        <v>202928</v>
      </c>
      <c r="DW29" s="176"/>
      <c r="DX29" s="116"/>
      <c r="DY29" s="89">
        <v>36596</v>
      </c>
      <c r="DZ29" s="172"/>
      <c r="EA29" s="89">
        <v>105982</v>
      </c>
      <c r="EB29" s="123">
        <v>-8</v>
      </c>
      <c r="EC29" s="146">
        <f>DY29+EA29</f>
        <v>142578</v>
      </c>
      <c r="ED29" s="176"/>
      <c r="EE29" s="116"/>
      <c r="EF29" s="89">
        <v>1025659</v>
      </c>
      <c r="EG29" s="172"/>
      <c r="EH29" s="89">
        <v>-507984</v>
      </c>
      <c r="EI29" s="123">
        <v>-8</v>
      </c>
      <c r="EJ29" s="146">
        <v>517675</v>
      </c>
      <c r="EK29" s="176"/>
      <c r="EL29" s="196"/>
      <c r="EM29" s="89">
        <v>46137</v>
      </c>
      <c r="EN29" s="172"/>
      <c r="EO29" s="89">
        <v>113030</v>
      </c>
      <c r="EP29" s="123">
        <v>-8</v>
      </c>
      <c r="EQ29" s="146">
        <v>159167</v>
      </c>
      <c r="ER29" s="176"/>
      <c r="ES29" s="191"/>
      <c r="ET29" s="89">
        <v>21616</v>
      </c>
      <c r="EU29" s="172"/>
      <c r="EV29" s="89">
        <v>98135</v>
      </c>
      <c r="EW29" s="123">
        <v>-8</v>
      </c>
      <c r="EX29" s="146">
        <f>SUM(ET29:EV29)</f>
        <v>119751</v>
      </c>
      <c r="EY29" s="176"/>
      <c r="EZ29" s="116"/>
      <c r="FA29" s="89">
        <v>45022</v>
      </c>
      <c r="FB29" s="172"/>
      <c r="FC29" s="89">
        <v>88229</v>
      </c>
      <c r="FD29" s="123">
        <v>-8</v>
      </c>
      <c r="FE29" s="146">
        <f>SUM(FA29:FC29)</f>
        <v>133251</v>
      </c>
      <c r="FF29" s="173"/>
      <c r="FG29" s="116"/>
      <c r="FH29" s="89">
        <v>912884</v>
      </c>
      <c r="FI29" s="122"/>
      <c r="FJ29" s="89">
        <v>-807379</v>
      </c>
      <c r="FK29" s="123">
        <v>-8</v>
      </c>
      <c r="FL29" s="146">
        <f>SUM(FH29:FJ29)</f>
        <v>105505</v>
      </c>
      <c r="FM29" s="90"/>
      <c r="FN29" s="116"/>
      <c r="FO29" s="89">
        <v>284477</v>
      </c>
      <c r="FP29" s="172"/>
      <c r="FQ29" s="89">
        <v>147893</v>
      </c>
      <c r="FR29" s="123">
        <v>-8</v>
      </c>
      <c r="FS29" s="146">
        <f>SUM(FO29:FQ29)</f>
        <v>432370</v>
      </c>
      <c r="FT29" s="176"/>
      <c r="FU29" s="116"/>
      <c r="FV29" s="89">
        <v>86390</v>
      </c>
      <c r="FW29" s="172"/>
      <c r="FX29" s="89">
        <v>22568</v>
      </c>
      <c r="FY29" s="123">
        <v>-8</v>
      </c>
      <c r="FZ29" s="146">
        <f>SUM(FV29:FX29)</f>
        <v>108958</v>
      </c>
      <c r="GA29" s="173"/>
      <c r="GB29" s="116"/>
      <c r="GC29" s="89">
        <v>69115</v>
      </c>
      <c r="GD29" s="172"/>
      <c r="GE29" s="89">
        <v>28671</v>
      </c>
      <c r="GF29" s="123">
        <v>-8</v>
      </c>
      <c r="GG29" s="90">
        <f>SUM(GC29:GE29)</f>
        <v>97786</v>
      </c>
      <c r="GH29" s="173"/>
      <c r="GI29" s="90"/>
      <c r="GJ29" s="89">
        <v>87686</v>
      </c>
      <c r="GK29" s="168"/>
      <c r="GL29" s="89">
        <v>34752</v>
      </c>
      <c r="GM29" s="123">
        <v>-8</v>
      </c>
      <c r="GN29" s="90">
        <f>SUM(GJ29:GL29)</f>
        <v>122438</v>
      </c>
      <c r="GO29" s="90"/>
      <c r="GP29" s="116"/>
      <c r="GQ29" s="89">
        <v>41286</v>
      </c>
      <c r="GR29" s="122"/>
      <c r="GS29" s="89">
        <v>61902</v>
      </c>
      <c r="GT29" s="123">
        <v>-8</v>
      </c>
      <c r="GU29" s="90">
        <f>SUM(GQ29:GS29)</f>
        <v>103188</v>
      </c>
      <c r="GV29" s="90"/>
      <c r="GW29" s="83"/>
      <c r="GX29" s="58"/>
      <c r="GY29" s="58"/>
      <c r="GZ29" s="58"/>
      <c r="HA29" s="58"/>
      <c r="HB29" s="58"/>
      <c r="HC29" s="58"/>
      <c r="HD29" s="58"/>
      <c r="HE29" s="58"/>
      <c r="HF29" s="58"/>
      <c r="HG29" s="58"/>
      <c r="HH29" s="58"/>
      <c r="HI29" s="58"/>
      <c r="HJ29" s="58"/>
      <c r="HK29" s="58"/>
      <c r="HL29" s="58"/>
      <c r="HM29" s="58"/>
      <c r="HN29" s="58"/>
      <c r="HO29" s="58"/>
      <c r="HP29" s="58"/>
      <c r="HQ29" s="58"/>
      <c r="HR29" s="58"/>
      <c r="HS29" s="58"/>
      <c r="HT29" s="58"/>
      <c r="HU29" s="58"/>
      <c r="HV29" s="58"/>
      <c r="HW29" s="58"/>
      <c r="HX29" s="58"/>
      <c r="HY29" s="58"/>
      <c r="HZ29" s="58"/>
      <c r="IA29" s="58"/>
      <c r="IB29" s="58"/>
      <c r="IC29" s="58"/>
      <c r="ID29" s="58"/>
      <c r="IE29" s="58"/>
      <c r="IF29" s="58"/>
      <c r="IG29" s="58"/>
      <c r="IH29" s="58"/>
      <c r="II29" s="58"/>
      <c r="IJ29" s="58"/>
      <c r="IK29" s="58"/>
      <c r="IL29" s="58"/>
      <c r="IM29" s="58"/>
      <c r="IN29" s="58"/>
      <c r="IO29" s="58"/>
      <c r="IP29" s="58"/>
      <c r="IQ29" s="58"/>
      <c r="IR29" s="58"/>
      <c r="IS29" s="58"/>
      <c r="IT29" s="58"/>
      <c r="IU29" s="58"/>
      <c r="IV29" s="58"/>
      <c r="IW29" s="58"/>
      <c r="IX29" s="58"/>
      <c r="IY29" s="58"/>
      <c r="IZ29" s="58"/>
      <c r="JA29" s="58"/>
      <c r="JB29" s="58"/>
      <c r="JC29" s="58"/>
      <c r="JD29" s="58"/>
      <c r="JE29" s="58"/>
      <c r="JF29" s="58"/>
      <c r="JG29" s="58"/>
      <c r="JH29" s="58"/>
      <c r="JI29" s="58"/>
      <c r="JJ29" s="58"/>
      <c r="JK29" s="58"/>
      <c r="JL29" s="58"/>
      <c r="JM29" s="58"/>
      <c r="JN29" s="58"/>
      <c r="JO29" s="58"/>
      <c r="JP29" s="58"/>
      <c r="JQ29" s="58"/>
      <c r="JR29" s="58"/>
      <c r="JS29" s="58"/>
      <c r="JT29" s="58"/>
      <c r="JU29" s="58"/>
      <c r="JV29" s="58"/>
      <c r="JW29" s="58"/>
      <c r="JX29" s="58"/>
      <c r="JY29" s="58"/>
      <c r="JZ29" s="58"/>
      <c r="KA29" s="58"/>
      <c r="KB29" s="58"/>
      <c r="KC29" s="58"/>
      <c r="KD29" s="58"/>
      <c r="KE29" s="58"/>
      <c r="KF29" s="58"/>
    </row>
    <row r="30" spans="1:292" s="57" customFormat="1" ht="12" thickTop="1">
      <c r="A30" s="79"/>
      <c r="B30" s="79"/>
      <c r="C30" s="81"/>
      <c r="D30" s="81"/>
      <c r="E30" s="81"/>
      <c r="F30" s="115"/>
      <c r="G30" s="81"/>
      <c r="H30" s="81"/>
      <c r="I30" s="81"/>
      <c r="J30" s="81"/>
      <c r="K30" s="81"/>
      <c r="L30" s="81"/>
      <c r="M30" s="115"/>
      <c r="N30" s="81"/>
      <c r="O30" s="81"/>
      <c r="P30" s="79"/>
      <c r="Q30" s="81"/>
      <c r="R30" s="81"/>
      <c r="S30" s="81"/>
      <c r="T30" s="115"/>
      <c r="U30" s="81"/>
      <c r="V30" s="81"/>
      <c r="W30" s="79"/>
      <c r="X30" s="81"/>
      <c r="Y30" s="81"/>
      <c r="Z30" s="81"/>
      <c r="AA30" s="115"/>
      <c r="AB30" s="81"/>
      <c r="AC30" s="81"/>
      <c r="AD30" s="79"/>
      <c r="AE30" s="81"/>
      <c r="AF30" s="81"/>
      <c r="AG30" s="81"/>
      <c r="AH30" s="115"/>
      <c r="AI30" s="81"/>
      <c r="AJ30" s="81"/>
      <c r="AK30" s="149"/>
      <c r="AL30" s="81"/>
      <c r="AM30" s="81"/>
      <c r="AN30" s="81"/>
      <c r="AO30" s="115"/>
      <c r="AP30" s="81"/>
      <c r="AQ30" s="81"/>
      <c r="AR30" s="79"/>
      <c r="AS30" s="81"/>
      <c r="AT30" s="81"/>
      <c r="AU30" s="81"/>
      <c r="AV30" s="115"/>
      <c r="AW30" s="81"/>
      <c r="AX30" s="81"/>
      <c r="AY30" s="79"/>
      <c r="AZ30" s="81"/>
      <c r="BA30" s="81"/>
      <c r="BB30" s="81"/>
      <c r="BC30" s="115"/>
      <c r="BD30" s="81"/>
      <c r="BE30" s="81"/>
      <c r="BF30" s="79"/>
      <c r="BG30" s="81"/>
      <c r="BH30" s="81"/>
      <c r="BI30" s="81"/>
      <c r="BJ30" s="115"/>
      <c r="BK30" s="81"/>
      <c r="BL30" s="81"/>
      <c r="BM30" s="79"/>
      <c r="BN30" s="81"/>
      <c r="BO30" s="81"/>
      <c r="BP30" s="81"/>
      <c r="BQ30" s="115"/>
      <c r="BR30" s="81"/>
      <c r="BS30" s="81"/>
      <c r="BT30" s="79"/>
      <c r="BU30" s="81"/>
      <c r="BV30" s="81"/>
      <c r="BW30" s="81"/>
      <c r="BX30" s="115"/>
      <c r="BY30" s="81"/>
      <c r="BZ30" s="81"/>
      <c r="CA30" s="79"/>
      <c r="CB30" s="81"/>
      <c r="CC30" s="81"/>
      <c r="CD30" s="81"/>
      <c r="CE30" s="115"/>
      <c r="CF30" s="81"/>
      <c r="CG30" s="81"/>
      <c r="CH30" s="79"/>
      <c r="CI30" s="81"/>
      <c r="CJ30" s="81"/>
      <c r="CK30" s="81"/>
      <c r="CL30" s="115"/>
      <c r="CM30" s="81"/>
      <c r="CN30" s="81"/>
      <c r="CO30" s="79"/>
      <c r="CP30" s="81"/>
      <c r="CQ30" s="81"/>
      <c r="CR30" s="81"/>
      <c r="CS30" s="115"/>
      <c r="CT30" s="81"/>
      <c r="CU30" s="81"/>
      <c r="CV30" s="79"/>
      <c r="CW30" s="81"/>
      <c r="CX30" s="81"/>
      <c r="CY30" s="81"/>
      <c r="CZ30" s="115"/>
      <c r="DA30" s="81"/>
      <c r="DB30" s="81"/>
      <c r="DC30" s="79"/>
      <c r="DD30" s="81"/>
      <c r="DE30" s="81"/>
      <c r="DF30" s="81"/>
      <c r="DG30" s="115"/>
      <c r="DH30" s="81"/>
      <c r="DI30" s="81"/>
      <c r="DJ30" s="81"/>
      <c r="DK30" s="81"/>
      <c r="DL30" s="81"/>
      <c r="DM30" s="81"/>
      <c r="DN30" s="115"/>
      <c r="DO30" s="81"/>
      <c r="DP30" s="81"/>
      <c r="DQ30" s="81"/>
      <c r="DR30" s="81"/>
      <c r="DS30" s="81"/>
      <c r="DT30" s="81"/>
      <c r="DU30" s="115"/>
      <c r="DV30" s="81"/>
      <c r="DW30" s="81"/>
      <c r="DX30" s="79"/>
      <c r="DY30" s="81"/>
      <c r="DZ30" s="81"/>
      <c r="EA30" s="81"/>
      <c r="EB30" s="115"/>
      <c r="EC30" s="81"/>
      <c r="ED30" s="81"/>
      <c r="EE30" s="79"/>
      <c r="EF30" s="81"/>
      <c r="EG30" s="81"/>
      <c r="EH30" s="81"/>
      <c r="EI30" s="115"/>
      <c r="EJ30" s="81"/>
      <c r="EK30" s="81"/>
      <c r="EL30" s="149"/>
      <c r="EM30" s="81"/>
      <c r="EN30" s="81"/>
      <c r="EO30" s="81"/>
      <c r="EP30" s="115"/>
      <c r="EQ30" s="81"/>
      <c r="ER30" s="81"/>
      <c r="ES30" s="81"/>
      <c r="ET30" s="81"/>
      <c r="EU30" s="81"/>
      <c r="EV30" s="81"/>
      <c r="EW30" s="81"/>
      <c r="EX30" s="81"/>
      <c r="EY30" s="81"/>
      <c r="EZ30" s="79"/>
      <c r="FA30" s="81"/>
      <c r="FB30" s="81"/>
      <c r="FC30" s="81"/>
      <c r="FD30" s="115"/>
      <c r="FE30" s="81"/>
      <c r="FF30" s="81"/>
      <c r="FG30" s="79"/>
      <c r="FH30" s="81"/>
      <c r="FI30" s="81"/>
      <c r="FJ30" s="81"/>
      <c r="FK30" s="115"/>
      <c r="FL30" s="81"/>
      <c r="FM30" s="81"/>
      <c r="FN30" s="79"/>
      <c r="FO30" s="81"/>
      <c r="FP30" s="81"/>
      <c r="FQ30" s="81"/>
      <c r="FR30" s="115"/>
      <c r="FS30" s="81"/>
      <c r="FT30" s="81"/>
      <c r="FU30" s="79"/>
      <c r="FV30" s="81"/>
      <c r="FW30" s="81"/>
      <c r="FX30" s="81"/>
      <c r="FY30" s="115"/>
      <c r="FZ30" s="81"/>
      <c r="GA30" s="81"/>
      <c r="GB30" s="79"/>
      <c r="GC30" s="81"/>
      <c r="GD30" s="81"/>
      <c r="GE30" s="81"/>
      <c r="GF30" s="115"/>
      <c r="GG30" s="81"/>
      <c r="GH30" s="81"/>
      <c r="GI30" s="81"/>
      <c r="GJ30" s="81"/>
      <c r="GK30" s="81"/>
      <c r="GL30" s="81"/>
      <c r="GM30" s="115"/>
      <c r="GN30" s="81"/>
      <c r="GO30" s="81"/>
      <c r="GP30" s="79"/>
      <c r="GQ30" s="81"/>
      <c r="GR30" s="81"/>
      <c r="GS30" s="81"/>
      <c r="GT30" s="115"/>
      <c r="GU30" s="81"/>
      <c r="GV30" s="81"/>
      <c r="GW30" s="79"/>
      <c r="GX30" s="58"/>
      <c r="GY30" s="58"/>
      <c r="GZ30" s="58"/>
      <c r="HA30" s="58"/>
      <c r="HB30" s="58"/>
      <c r="HC30" s="58"/>
      <c r="HD30" s="58"/>
      <c r="HE30" s="58"/>
      <c r="HF30" s="58"/>
      <c r="HG30" s="58"/>
      <c r="HH30" s="58"/>
      <c r="HI30" s="58"/>
      <c r="HJ30" s="58"/>
      <c r="HK30" s="58"/>
      <c r="HL30" s="58"/>
      <c r="HM30" s="58"/>
      <c r="HN30" s="58"/>
      <c r="HO30" s="58"/>
      <c r="HP30" s="58"/>
      <c r="HQ30" s="58"/>
      <c r="HR30" s="58"/>
      <c r="HS30" s="58"/>
      <c r="HT30" s="58"/>
      <c r="HU30" s="58"/>
      <c r="HV30" s="58"/>
      <c r="HW30" s="58"/>
      <c r="HX30" s="58"/>
      <c r="HY30" s="58"/>
      <c r="HZ30" s="58"/>
      <c r="IA30" s="58"/>
      <c r="IB30" s="58"/>
      <c r="IC30" s="58"/>
      <c r="ID30" s="58"/>
      <c r="IE30" s="58"/>
      <c r="IF30" s="58"/>
      <c r="IG30" s="58"/>
      <c r="IH30" s="58"/>
      <c r="II30" s="58"/>
      <c r="IJ30" s="58"/>
      <c r="IK30" s="58"/>
      <c r="IL30" s="58"/>
      <c r="IM30" s="58"/>
      <c r="IN30" s="58"/>
      <c r="IO30" s="58"/>
      <c r="IP30" s="58"/>
      <c r="IQ30" s="58"/>
      <c r="IR30" s="58"/>
      <c r="IS30" s="58"/>
      <c r="IT30" s="58"/>
      <c r="IU30" s="58"/>
      <c r="IV30" s="58"/>
      <c r="IW30" s="58"/>
      <c r="IX30" s="58"/>
      <c r="IY30" s="58"/>
      <c r="IZ30" s="58"/>
      <c r="JA30" s="58"/>
      <c r="JB30" s="58"/>
      <c r="JC30" s="58"/>
      <c r="JD30" s="58"/>
      <c r="JE30" s="58"/>
      <c r="JF30" s="58"/>
      <c r="JG30" s="58"/>
      <c r="JH30" s="58"/>
      <c r="JI30" s="58"/>
      <c r="JJ30" s="58"/>
      <c r="JK30" s="58"/>
      <c r="JL30" s="58"/>
      <c r="JM30" s="58"/>
      <c r="JN30" s="58"/>
      <c r="JO30" s="58"/>
      <c r="JP30" s="58"/>
      <c r="JQ30" s="58"/>
      <c r="JR30" s="58"/>
      <c r="JS30" s="58"/>
      <c r="JT30" s="58"/>
      <c r="JU30" s="58"/>
      <c r="JV30" s="58"/>
      <c r="JW30" s="58"/>
      <c r="JX30" s="58"/>
      <c r="JY30" s="58"/>
      <c r="JZ30" s="58"/>
      <c r="KA30" s="58"/>
      <c r="KB30" s="58"/>
      <c r="KC30" s="58"/>
      <c r="KD30" s="58"/>
      <c r="KE30" s="58"/>
      <c r="KF30" s="58"/>
    </row>
    <row r="31" spans="1:292" s="57" customFormat="1" ht="24">
      <c r="A31" s="116" t="s">
        <v>254</v>
      </c>
      <c r="B31" s="116"/>
      <c r="C31" s="91">
        <v>0.47</v>
      </c>
      <c r="D31" s="91"/>
      <c r="E31" s="92">
        <v>2.12</v>
      </c>
      <c r="F31" s="114">
        <v>-8</v>
      </c>
      <c r="G31" s="147">
        <f>SUM(C31:E31)</f>
        <v>2.59</v>
      </c>
      <c r="H31" s="148"/>
      <c r="I31" s="148"/>
      <c r="J31" s="91">
        <v>0.33</v>
      </c>
      <c r="K31" s="91"/>
      <c r="L31" s="92">
        <v>0.42</v>
      </c>
      <c r="M31" s="114">
        <v>-8</v>
      </c>
      <c r="N31" s="147">
        <f>SUM(J31:L31)</f>
        <v>0.75</v>
      </c>
      <c r="O31" s="148"/>
      <c r="P31" s="116"/>
      <c r="Q31" s="91">
        <v>-0.24</v>
      </c>
      <c r="R31" s="91"/>
      <c r="S31" s="92">
        <v>1.19</v>
      </c>
      <c r="T31" s="114">
        <v>-8</v>
      </c>
      <c r="U31" s="147">
        <f>SUM(Q31:S31)</f>
        <v>0.95</v>
      </c>
      <c r="V31" s="148"/>
      <c r="W31" s="116"/>
      <c r="X31" s="91">
        <v>0.38</v>
      </c>
      <c r="Y31" s="91"/>
      <c r="Z31" s="92">
        <v>0.51</v>
      </c>
      <c r="AA31" s="114">
        <v>-8</v>
      </c>
      <c r="AB31" s="147">
        <f>SUM(X31:Z31)</f>
        <v>0.89</v>
      </c>
      <c r="AC31" s="148"/>
      <c r="AD31" s="116"/>
      <c r="AE31" s="91">
        <v>0.86</v>
      </c>
      <c r="AF31" s="91"/>
      <c r="AG31" s="92">
        <v>2.0300000000000002</v>
      </c>
      <c r="AH31" s="114">
        <v>-8</v>
      </c>
      <c r="AI31" s="147">
        <f>SUM(AE31:AG31)</f>
        <v>2.89</v>
      </c>
      <c r="AJ31" s="148"/>
      <c r="AK31" s="196"/>
      <c r="AL31" s="91">
        <v>0.1</v>
      </c>
      <c r="AM31" s="91"/>
      <c r="AN31" s="92">
        <v>0.70000000000000007</v>
      </c>
      <c r="AO31" s="114">
        <v>-8</v>
      </c>
      <c r="AP31" s="147">
        <f>SUM(AL31:AN31)</f>
        <v>0.8</v>
      </c>
      <c r="AQ31" s="148"/>
      <c r="AR31" s="116"/>
      <c r="AS31" s="91">
        <v>0.1</v>
      </c>
      <c r="AT31" s="91"/>
      <c r="AU31" s="92">
        <v>0.51</v>
      </c>
      <c r="AV31" s="114">
        <v>-8</v>
      </c>
      <c r="AW31" s="147">
        <f>SUM(AS31:AU31)</f>
        <v>0.61</v>
      </c>
      <c r="AX31" s="148"/>
      <c r="AY31" s="116"/>
      <c r="AZ31" s="91">
        <v>0.4</v>
      </c>
      <c r="BA31" s="91"/>
      <c r="BB31" s="92">
        <v>0.43999999999999995</v>
      </c>
      <c r="BC31" s="114">
        <v>-8</v>
      </c>
      <c r="BD31" s="147">
        <f>SUM(AZ31:BB31)</f>
        <v>0.84</v>
      </c>
      <c r="BE31" s="148"/>
      <c r="BF31" s="116"/>
      <c r="BG31" s="91">
        <v>0.27</v>
      </c>
      <c r="BH31" s="91"/>
      <c r="BI31" s="92">
        <v>0.37</v>
      </c>
      <c r="BJ31" s="114">
        <v>-8</v>
      </c>
      <c r="BK31" s="147">
        <v>0.64</v>
      </c>
      <c r="BL31" s="148"/>
      <c r="BM31" s="116"/>
      <c r="BN31" s="91">
        <v>1.06</v>
      </c>
      <c r="BO31" s="91"/>
      <c r="BP31" s="92">
        <v>1.6999999999999997</v>
      </c>
      <c r="BQ31" s="114">
        <v>-8</v>
      </c>
      <c r="BR31" s="147">
        <v>2.76</v>
      </c>
      <c r="BS31" s="148"/>
      <c r="BT31" s="116"/>
      <c r="BU31" s="91">
        <v>0.27</v>
      </c>
      <c r="BV31" s="91"/>
      <c r="BW31" s="92">
        <v>0.44999999999999996</v>
      </c>
      <c r="BX31" s="114">
        <v>-8</v>
      </c>
      <c r="BY31" s="147">
        <v>0.72</v>
      </c>
      <c r="BZ31" s="148"/>
      <c r="CA31" s="116"/>
      <c r="CB31" s="91">
        <v>0.27</v>
      </c>
      <c r="CC31" s="91"/>
      <c r="CD31" s="92">
        <v>0.37</v>
      </c>
      <c r="CE31" s="114">
        <v>-8</v>
      </c>
      <c r="CF31" s="147">
        <v>0.64</v>
      </c>
      <c r="CG31" s="148"/>
      <c r="CH31" s="116"/>
      <c r="CI31" s="91">
        <v>0.39</v>
      </c>
      <c r="CJ31" s="91"/>
      <c r="CK31" s="92">
        <v>0.41</v>
      </c>
      <c r="CL31" s="114">
        <v>-8</v>
      </c>
      <c r="CM31" s="147">
        <v>0.8</v>
      </c>
      <c r="CN31" s="148"/>
      <c r="CO31" s="116"/>
      <c r="CP31" s="91">
        <v>0.13</v>
      </c>
      <c r="CQ31" s="91"/>
      <c r="CR31" s="92">
        <v>0.47</v>
      </c>
      <c r="CS31" s="114">
        <v>-8</v>
      </c>
      <c r="CT31" s="147">
        <v>0.6</v>
      </c>
      <c r="CU31" s="148"/>
      <c r="CV31" s="116"/>
      <c r="CW31" s="91">
        <v>0.91</v>
      </c>
      <c r="CX31" s="91"/>
      <c r="CY31" s="92">
        <v>1.65</v>
      </c>
      <c r="CZ31" s="114">
        <v>-8</v>
      </c>
      <c r="DA31" s="147">
        <f>SUM(CW31:CY31)</f>
        <v>2.56</v>
      </c>
      <c r="DB31" s="148"/>
      <c r="DC31" s="116"/>
      <c r="DD31" s="91">
        <v>0.23</v>
      </c>
      <c r="DE31" s="91"/>
      <c r="DF31" s="92">
        <v>0.49</v>
      </c>
      <c r="DG31" s="114">
        <v>-8</v>
      </c>
      <c r="DH31" s="147">
        <v>0.72</v>
      </c>
      <c r="DI31" s="148"/>
      <c r="DJ31" s="148"/>
      <c r="DK31" s="91">
        <v>0.22</v>
      </c>
      <c r="DL31" s="91"/>
      <c r="DM31" s="92">
        <v>0.32</v>
      </c>
      <c r="DN31" s="114">
        <v>-8</v>
      </c>
      <c r="DO31" s="147">
        <v>0.54</v>
      </c>
      <c r="DP31" s="148"/>
      <c r="DQ31" s="148"/>
      <c r="DR31" s="91">
        <v>0.32</v>
      </c>
      <c r="DS31" s="91"/>
      <c r="DT31" s="92">
        <v>0.44</v>
      </c>
      <c r="DU31" s="114">
        <v>-8</v>
      </c>
      <c r="DV31" s="147">
        <f>SUM(DR31:DT31)</f>
        <v>0.76</v>
      </c>
      <c r="DW31" s="148"/>
      <c r="DX31" s="116"/>
      <c r="DY31" s="91">
        <v>0.14000000000000001</v>
      </c>
      <c r="DZ31" s="91"/>
      <c r="EA31" s="92">
        <v>0.4</v>
      </c>
      <c r="EB31" s="114">
        <v>-8</v>
      </c>
      <c r="EC31" s="147">
        <f>SUM(DY31:EA31)</f>
        <v>0.54</v>
      </c>
      <c r="ED31" s="148"/>
      <c r="EE31" s="116"/>
      <c r="EF31" s="91">
        <v>4.01</v>
      </c>
      <c r="EG31" s="91"/>
      <c r="EH31" s="92">
        <v>-1.99</v>
      </c>
      <c r="EI31" s="114">
        <v>-8</v>
      </c>
      <c r="EJ31" s="147">
        <f>SUM(EF31:EH31)</f>
        <v>2.0199999999999996</v>
      </c>
      <c r="EK31" s="148"/>
      <c r="EL31" s="196"/>
      <c r="EM31" s="91">
        <v>0.17</v>
      </c>
      <c r="EN31" s="91"/>
      <c r="EO31" s="92">
        <f>EQ31-EM31</f>
        <v>0.42999999999999994</v>
      </c>
      <c r="EP31" s="114">
        <v>-8</v>
      </c>
      <c r="EQ31" s="147">
        <v>0.6</v>
      </c>
      <c r="ER31" s="148"/>
      <c r="ES31" s="148"/>
      <c r="ET31" s="164">
        <v>0.08</v>
      </c>
      <c r="EU31" s="91"/>
      <c r="EV31" s="92">
        <v>0.37</v>
      </c>
      <c r="EW31" s="114" t="s">
        <v>65</v>
      </c>
      <c r="EX31" s="147">
        <f>SUM(ET31:EV31)</f>
        <v>0.45</v>
      </c>
      <c r="EY31" s="148"/>
      <c r="EZ31" s="116"/>
      <c r="FA31" s="164">
        <v>0.18</v>
      </c>
      <c r="FB31" s="91"/>
      <c r="FC31" s="92">
        <v>0.36</v>
      </c>
      <c r="FD31" s="114" t="s">
        <v>65</v>
      </c>
      <c r="FE31" s="147">
        <f>SUM(FA31:FC31)</f>
        <v>0.54</v>
      </c>
      <c r="FF31" s="148"/>
      <c r="FG31" s="116"/>
      <c r="FH31" s="164">
        <v>3.73</v>
      </c>
      <c r="FI31" s="91"/>
      <c r="FJ31" s="92">
        <v>-3.3</v>
      </c>
      <c r="FK31" s="114" t="s">
        <v>65</v>
      </c>
      <c r="FL31" s="147">
        <f>SUM(FH31:FJ31)</f>
        <v>0.43000000000000016</v>
      </c>
      <c r="FM31" s="148"/>
      <c r="FN31" s="116"/>
      <c r="FO31" s="91">
        <v>1.17</v>
      </c>
      <c r="FP31" s="91"/>
      <c r="FQ31" s="92">
        <v>0.6</v>
      </c>
      <c r="FR31" s="114">
        <v>-8</v>
      </c>
      <c r="FS31" s="147">
        <v>1.77</v>
      </c>
      <c r="FT31" s="148"/>
      <c r="FU31" s="116"/>
      <c r="FV31" s="164">
        <v>0.35</v>
      </c>
      <c r="FW31" s="91"/>
      <c r="FX31" s="92">
        <v>0.1</v>
      </c>
      <c r="FY31" s="114" t="s">
        <v>65</v>
      </c>
      <c r="FZ31" s="147">
        <f>SUM(FV31:FX31)</f>
        <v>0.44999999999999996</v>
      </c>
      <c r="GA31" s="148"/>
      <c r="GB31" s="116"/>
      <c r="GC31" s="164">
        <v>0.28000000000000003</v>
      </c>
      <c r="GD31" s="91"/>
      <c r="GE31" s="92">
        <v>0.12</v>
      </c>
      <c r="GF31" s="114" t="s">
        <v>65</v>
      </c>
      <c r="GG31" s="147">
        <f>SUM(GC31:GE31)</f>
        <v>0.4</v>
      </c>
      <c r="GH31" s="148"/>
      <c r="GI31" s="148"/>
      <c r="GJ31" s="164">
        <v>0.36</v>
      </c>
      <c r="GK31" s="91"/>
      <c r="GL31" s="92">
        <v>0.14000000000000001</v>
      </c>
      <c r="GM31" s="114" t="s">
        <v>65</v>
      </c>
      <c r="GN31" s="147">
        <f>SUM(GJ31:GL31)</f>
        <v>0.5</v>
      </c>
      <c r="GO31" s="148"/>
      <c r="GP31" s="116"/>
      <c r="GQ31" s="164">
        <v>0.17</v>
      </c>
      <c r="GR31" s="91"/>
      <c r="GS31" s="92">
        <v>0.25</v>
      </c>
      <c r="GT31" s="114" t="s">
        <v>65</v>
      </c>
      <c r="GU31" s="147">
        <f>SUM(GQ31:GS31)</f>
        <v>0.42000000000000004</v>
      </c>
      <c r="GV31" s="148"/>
      <c r="GW31" s="151"/>
      <c r="GX31" s="65"/>
      <c r="GY31" s="58"/>
      <c r="GZ31" s="58"/>
      <c r="HA31" s="58"/>
      <c r="HB31" s="58"/>
      <c r="HC31" s="58"/>
      <c r="HD31" s="58"/>
      <c r="HE31" s="58"/>
      <c r="HF31" s="58"/>
      <c r="HG31" s="58"/>
      <c r="HH31" s="58"/>
      <c r="HI31" s="58"/>
      <c r="HJ31" s="58"/>
      <c r="HK31" s="58"/>
      <c r="HL31" s="58"/>
      <c r="HM31" s="58"/>
      <c r="HN31" s="58"/>
      <c r="HO31" s="58"/>
      <c r="HP31" s="58"/>
      <c r="HQ31" s="58"/>
      <c r="HR31" s="58"/>
      <c r="HS31" s="58"/>
      <c r="HT31" s="58"/>
      <c r="HU31" s="58"/>
      <c r="HV31" s="58"/>
      <c r="HW31" s="58"/>
      <c r="HX31" s="58"/>
      <c r="HY31" s="58"/>
      <c r="HZ31" s="58"/>
      <c r="IA31" s="58"/>
      <c r="IB31" s="58"/>
      <c r="IC31" s="58"/>
      <c r="ID31" s="58"/>
      <c r="IE31" s="58"/>
      <c r="IF31" s="58"/>
      <c r="IG31" s="58"/>
      <c r="IH31" s="58"/>
      <c r="II31" s="58"/>
      <c r="IJ31" s="58"/>
      <c r="IK31" s="58"/>
      <c r="IL31" s="58"/>
      <c r="IM31" s="58"/>
      <c r="IN31" s="58"/>
      <c r="IO31" s="58"/>
      <c r="IP31" s="58"/>
      <c r="IQ31" s="58"/>
      <c r="IR31" s="58"/>
      <c r="IS31" s="58"/>
      <c r="IT31" s="58"/>
      <c r="IU31" s="58"/>
      <c r="IV31" s="58"/>
      <c r="IW31" s="58"/>
      <c r="IX31" s="58"/>
      <c r="IY31" s="58"/>
      <c r="IZ31" s="58"/>
      <c r="JA31" s="58"/>
      <c r="JB31" s="58"/>
      <c r="JC31" s="58"/>
      <c r="JD31" s="58"/>
      <c r="JE31" s="58"/>
      <c r="JF31" s="58"/>
      <c r="JG31" s="58"/>
      <c r="JH31" s="58"/>
      <c r="JI31" s="58"/>
      <c r="JJ31" s="58"/>
      <c r="JK31" s="58"/>
      <c r="JL31" s="58"/>
      <c r="JM31" s="58"/>
      <c r="JN31" s="58"/>
      <c r="JO31" s="58"/>
      <c r="JP31" s="58"/>
      <c r="JQ31" s="58"/>
      <c r="JR31" s="58"/>
      <c r="JS31" s="58"/>
      <c r="JT31" s="58"/>
      <c r="JU31" s="58"/>
      <c r="JV31" s="58"/>
      <c r="JW31" s="58"/>
      <c r="JX31" s="58"/>
      <c r="JY31" s="58"/>
      <c r="JZ31" s="58"/>
      <c r="KA31" s="58"/>
      <c r="KB31" s="58"/>
      <c r="KC31" s="58"/>
      <c r="KD31" s="58"/>
      <c r="KE31" s="58"/>
      <c r="KF31" s="58"/>
    </row>
    <row r="32" spans="1:292" s="57" customFormat="1" ht="11.4">
      <c r="A32" s="93"/>
      <c r="B32" s="93"/>
      <c r="C32" s="93"/>
      <c r="D32" s="93"/>
      <c r="E32" s="93"/>
      <c r="F32" s="93"/>
      <c r="G32" s="93"/>
      <c r="H32" s="93"/>
      <c r="I32" s="21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21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c r="CK32" s="93"/>
      <c r="CL32" s="93"/>
      <c r="CM32" s="93"/>
      <c r="CN32" s="93"/>
      <c r="CO32" s="93"/>
      <c r="CP32" s="93"/>
      <c r="CQ32" s="93"/>
      <c r="CR32" s="93"/>
      <c r="CS32" s="93"/>
      <c r="CT32" s="93"/>
      <c r="CU32" s="93"/>
      <c r="CV32" s="93"/>
      <c r="CW32" s="213"/>
      <c r="CX32" s="93"/>
      <c r="CY32" s="93"/>
      <c r="CZ32" s="93"/>
      <c r="DA32" s="93"/>
      <c r="DB32" s="93"/>
      <c r="DC32" s="93"/>
      <c r="DD32" s="93"/>
      <c r="DE32" s="93"/>
      <c r="DF32" s="93"/>
      <c r="DG32" s="93"/>
      <c r="DH32" s="93"/>
      <c r="DI32" s="93"/>
      <c r="DJ32" s="213"/>
      <c r="DK32" s="93"/>
      <c r="DL32" s="93"/>
      <c r="DM32" s="93"/>
      <c r="DN32" s="93"/>
      <c r="DO32" s="93"/>
      <c r="DP32" s="93"/>
      <c r="DQ32" s="213"/>
      <c r="DR32" s="93"/>
      <c r="DS32" s="93"/>
      <c r="DT32" s="93"/>
      <c r="DU32" s="93"/>
      <c r="DV32" s="93"/>
      <c r="DW32" s="93"/>
      <c r="DX32" s="93"/>
      <c r="DY32" s="93"/>
      <c r="DZ32" s="93"/>
      <c r="EA32" s="93"/>
      <c r="EB32" s="93"/>
      <c r="EC32" s="93"/>
      <c r="ED32" s="93"/>
      <c r="EE32" s="93"/>
      <c r="EF32" s="93"/>
      <c r="EG32" s="93"/>
      <c r="EH32" s="93"/>
      <c r="EI32" s="93"/>
      <c r="EJ32" s="93"/>
      <c r="EK32" s="93"/>
      <c r="EL32" s="93"/>
      <c r="EM32" s="93"/>
      <c r="EN32" s="93"/>
      <c r="EO32" s="93"/>
      <c r="EP32" s="93"/>
      <c r="EQ32" s="93"/>
      <c r="ER32" s="93"/>
      <c r="ES32" s="93"/>
      <c r="ET32" s="93"/>
      <c r="EU32" s="93"/>
      <c r="EV32" s="93"/>
      <c r="EW32" s="93"/>
      <c r="EX32" s="93"/>
      <c r="EY32" s="93"/>
      <c r="EZ32" s="93"/>
      <c r="FA32" s="93"/>
      <c r="FB32" s="93"/>
      <c r="FC32" s="93"/>
      <c r="FD32" s="93"/>
      <c r="FE32" s="93"/>
      <c r="FF32" s="93"/>
      <c r="FG32" s="93"/>
      <c r="FH32" s="81"/>
      <c r="FI32" s="81"/>
      <c r="FJ32" s="81"/>
      <c r="FK32" s="82"/>
      <c r="FL32" s="81"/>
      <c r="FM32" s="81"/>
      <c r="FN32" s="93"/>
      <c r="FO32" s="81"/>
      <c r="FP32" s="81"/>
      <c r="FQ32" s="81"/>
      <c r="FR32" s="82"/>
      <c r="FS32" s="81"/>
      <c r="FT32" s="81"/>
      <c r="FU32" s="93"/>
      <c r="FV32" s="93"/>
      <c r="FW32" s="93"/>
      <c r="FX32" s="93"/>
      <c r="FY32" s="93"/>
      <c r="FZ32" s="93"/>
      <c r="GA32" s="93"/>
      <c r="GB32" s="93"/>
      <c r="GC32" s="81"/>
      <c r="GD32" s="81"/>
      <c r="GE32" s="81"/>
      <c r="GF32" s="82"/>
      <c r="GG32" s="81"/>
      <c r="GH32" s="81"/>
      <c r="GI32" s="81"/>
      <c r="GJ32" s="81"/>
      <c r="GK32" s="81"/>
      <c r="GL32" s="81"/>
      <c r="GM32" s="82"/>
      <c r="GN32" s="81"/>
      <c r="GO32" s="81"/>
      <c r="GP32" s="93"/>
      <c r="GQ32" s="81"/>
      <c r="GR32" s="81"/>
      <c r="GS32" s="81"/>
      <c r="GT32" s="82"/>
      <c r="GU32" s="81"/>
      <c r="GV32" s="81"/>
      <c r="GW32" s="93"/>
      <c r="GX32" s="66"/>
    </row>
    <row r="33" spans="1:206" s="57" customFormat="1" ht="12" customHeight="1">
      <c r="A33" s="342" t="s">
        <v>224</v>
      </c>
      <c r="B33" s="342"/>
      <c r="C33" s="342"/>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2"/>
      <c r="BF33" s="342"/>
      <c r="BG33" s="342"/>
      <c r="BH33" s="342"/>
      <c r="BI33" s="342"/>
      <c r="BJ33" s="342"/>
      <c r="BK33" s="342"/>
      <c r="BL33" s="342"/>
      <c r="BM33" s="342"/>
      <c r="BN33" s="342"/>
      <c r="BO33" s="342"/>
      <c r="BP33" s="342"/>
      <c r="BQ33" s="342"/>
      <c r="BR33" s="342"/>
      <c r="BS33" s="342"/>
      <c r="BT33" s="342"/>
      <c r="BU33" s="342"/>
      <c r="BV33" s="342"/>
      <c r="BW33" s="342"/>
      <c r="BX33" s="342"/>
      <c r="BY33" s="342"/>
      <c r="BZ33" s="342"/>
      <c r="CA33" s="342"/>
      <c r="CB33" s="342"/>
      <c r="CC33" s="342"/>
      <c r="CD33" s="342"/>
      <c r="CE33" s="342"/>
      <c r="CF33" s="342"/>
      <c r="CG33" s="342"/>
      <c r="CH33" s="342"/>
      <c r="CI33" s="342"/>
      <c r="CJ33" s="342"/>
      <c r="CK33" s="342"/>
      <c r="CL33" s="342"/>
      <c r="CM33" s="342"/>
      <c r="CN33" s="342"/>
      <c r="CO33" s="342"/>
      <c r="CP33" s="342"/>
      <c r="CQ33" s="342"/>
      <c r="CR33" s="342"/>
      <c r="CS33" s="342"/>
      <c r="CT33" s="342"/>
      <c r="CU33" s="342"/>
      <c r="CV33" s="342"/>
      <c r="CW33" s="342"/>
      <c r="CX33" s="342"/>
      <c r="CY33" s="342"/>
      <c r="CZ33" s="342"/>
      <c r="DA33" s="342"/>
      <c r="DB33" s="342"/>
      <c r="DC33" s="342"/>
      <c r="DD33" s="342"/>
      <c r="DE33" s="342"/>
      <c r="DF33" s="342"/>
      <c r="DG33" s="342"/>
      <c r="DH33" s="342"/>
      <c r="DI33" s="342"/>
      <c r="DJ33" s="342"/>
      <c r="DK33" s="342"/>
      <c r="DL33" s="342"/>
      <c r="DM33" s="342"/>
      <c r="DN33" s="342"/>
      <c r="DO33" s="342"/>
      <c r="DP33" s="342"/>
      <c r="DQ33" s="342"/>
      <c r="DR33" s="342"/>
      <c r="DS33" s="342"/>
      <c r="DT33" s="342"/>
      <c r="DU33" s="342"/>
      <c r="DV33" s="342"/>
      <c r="DW33" s="342"/>
      <c r="DX33" s="342"/>
      <c r="DY33" s="342"/>
      <c r="DZ33" s="342"/>
      <c r="EA33" s="342"/>
      <c r="EB33" s="342"/>
      <c r="EC33" s="342"/>
      <c r="ED33" s="342"/>
      <c r="EE33" s="342"/>
      <c r="EF33" s="342"/>
      <c r="EG33" s="342"/>
      <c r="EH33" s="342"/>
      <c r="EI33" s="342"/>
      <c r="EJ33" s="342"/>
      <c r="EK33" s="342"/>
      <c r="EL33" s="342"/>
      <c r="EM33" s="342"/>
      <c r="EN33" s="342"/>
      <c r="EO33" s="342"/>
      <c r="EP33" s="342"/>
      <c r="EQ33" s="342"/>
      <c r="ER33" s="342"/>
      <c r="ES33" s="342"/>
      <c r="ET33" s="342"/>
      <c r="EU33" s="342"/>
      <c r="EV33" s="342"/>
      <c r="EW33" s="342"/>
      <c r="EX33" s="342"/>
      <c r="EY33" s="342"/>
      <c r="EZ33" s="342"/>
      <c r="FA33" s="342"/>
      <c r="FB33" s="342"/>
      <c r="FC33" s="342"/>
      <c r="FD33" s="342"/>
      <c r="FE33" s="342"/>
      <c r="FF33" s="342"/>
      <c r="FG33" s="342"/>
      <c r="FH33" s="342"/>
      <c r="FI33" s="342"/>
      <c r="FJ33" s="342"/>
      <c r="FK33" s="342"/>
      <c r="FL33" s="342"/>
      <c r="FM33" s="342"/>
      <c r="FN33" s="342"/>
      <c r="FO33" s="342"/>
      <c r="FP33" s="342"/>
      <c r="FQ33" s="342"/>
      <c r="FR33" s="342"/>
      <c r="FS33" s="342"/>
      <c r="FT33" s="342"/>
      <c r="FU33" s="342"/>
      <c r="FV33" s="342"/>
      <c r="FW33" s="342"/>
      <c r="FX33" s="342"/>
      <c r="FY33" s="342"/>
      <c r="FZ33" s="342"/>
      <c r="GA33" s="342"/>
      <c r="GB33" s="342"/>
      <c r="GC33" s="342"/>
      <c r="GD33" s="342"/>
      <c r="GE33" s="342"/>
      <c r="GF33" s="342"/>
      <c r="GG33" s="342"/>
      <c r="GH33" s="342"/>
      <c r="GI33" s="342"/>
      <c r="GJ33" s="342"/>
      <c r="GK33" s="342"/>
      <c r="GL33" s="342"/>
      <c r="GM33" s="342"/>
      <c r="GN33" s="342"/>
      <c r="GO33" s="342"/>
      <c r="GP33" s="342"/>
      <c r="GQ33" s="342"/>
      <c r="GR33" s="342"/>
      <c r="GS33" s="342"/>
      <c r="GT33" s="342"/>
      <c r="GU33" s="342"/>
      <c r="GV33" s="342"/>
      <c r="GW33" s="342"/>
    </row>
    <row r="34" spans="1:206" s="57" customFormat="1" ht="12" customHeight="1">
      <c r="A34" s="342" t="s">
        <v>89</v>
      </c>
      <c r="B34" s="342"/>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2"/>
      <c r="BF34" s="342"/>
      <c r="BG34" s="342"/>
      <c r="BH34" s="342"/>
      <c r="BI34" s="342"/>
      <c r="BJ34" s="342"/>
      <c r="BK34" s="342"/>
      <c r="BL34" s="342"/>
      <c r="BM34" s="342"/>
      <c r="BN34" s="342"/>
      <c r="BO34" s="342"/>
      <c r="BP34" s="342"/>
      <c r="BQ34" s="342"/>
      <c r="BR34" s="342"/>
      <c r="BS34" s="342"/>
      <c r="BT34" s="342"/>
      <c r="BU34" s="342"/>
      <c r="BV34" s="342"/>
      <c r="BW34" s="342"/>
      <c r="BX34" s="342"/>
      <c r="BY34" s="342"/>
      <c r="BZ34" s="342"/>
      <c r="CA34" s="342"/>
      <c r="CB34" s="342"/>
      <c r="CC34" s="342"/>
      <c r="CD34" s="342"/>
      <c r="CE34" s="342"/>
      <c r="CF34" s="342"/>
      <c r="CG34" s="342"/>
      <c r="CH34" s="342"/>
      <c r="CI34" s="342"/>
      <c r="CJ34" s="342"/>
      <c r="CK34" s="342"/>
      <c r="CL34" s="342"/>
      <c r="CM34" s="342"/>
      <c r="CN34" s="342"/>
      <c r="CO34" s="342"/>
      <c r="CP34" s="342"/>
      <c r="CQ34" s="342"/>
      <c r="CR34" s="342"/>
      <c r="CS34" s="342"/>
      <c r="CT34" s="342"/>
      <c r="CU34" s="342"/>
      <c r="CV34" s="342"/>
      <c r="CW34" s="342"/>
      <c r="CX34" s="342"/>
      <c r="CY34" s="342"/>
      <c r="CZ34" s="342"/>
      <c r="DA34" s="342"/>
      <c r="DB34" s="342"/>
      <c r="DC34" s="342"/>
      <c r="DD34" s="342"/>
      <c r="DE34" s="342"/>
      <c r="DF34" s="342"/>
      <c r="DG34" s="342"/>
      <c r="DH34" s="342"/>
      <c r="DI34" s="342"/>
      <c r="DJ34" s="342"/>
      <c r="DK34" s="342"/>
      <c r="DL34" s="342"/>
      <c r="DM34" s="342"/>
      <c r="DN34" s="342"/>
      <c r="DO34" s="342"/>
      <c r="DP34" s="342"/>
      <c r="DQ34" s="342"/>
      <c r="DR34" s="342"/>
      <c r="DS34" s="342"/>
      <c r="DT34" s="342"/>
      <c r="DU34" s="342"/>
      <c r="DV34" s="342"/>
      <c r="DW34" s="342"/>
      <c r="DX34" s="342"/>
      <c r="DY34" s="342"/>
      <c r="DZ34" s="342"/>
      <c r="EA34" s="342"/>
      <c r="EB34" s="342"/>
      <c r="EC34" s="342"/>
      <c r="ED34" s="342"/>
      <c r="EE34" s="342"/>
      <c r="EF34" s="342"/>
      <c r="EG34" s="342"/>
      <c r="EH34" s="342"/>
      <c r="EI34" s="342"/>
      <c r="EJ34" s="342"/>
      <c r="EK34" s="342"/>
      <c r="EL34" s="342"/>
      <c r="EM34" s="342"/>
      <c r="EN34" s="342"/>
      <c r="EO34" s="342"/>
      <c r="EP34" s="342"/>
      <c r="EQ34" s="342"/>
      <c r="ER34" s="342"/>
      <c r="ES34" s="342"/>
      <c r="ET34" s="342"/>
      <c r="EU34" s="342"/>
      <c r="EV34" s="342"/>
      <c r="EW34" s="342"/>
      <c r="EX34" s="342"/>
      <c r="EY34" s="342"/>
      <c r="EZ34" s="342"/>
      <c r="FA34" s="342"/>
      <c r="FB34" s="342"/>
      <c r="FC34" s="342"/>
      <c r="FD34" s="342"/>
      <c r="FE34" s="342"/>
      <c r="FF34" s="342"/>
      <c r="FG34" s="342"/>
      <c r="FH34" s="342"/>
      <c r="FI34" s="342"/>
      <c r="FJ34" s="342"/>
      <c r="FK34" s="342"/>
      <c r="FL34" s="342"/>
      <c r="FM34" s="342"/>
      <c r="FN34" s="342"/>
      <c r="FO34" s="342"/>
      <c r="FP34" s="342"/>
      <c r="FQ34" s="342"/>
      <c r="FR34" s="342"/>
      <c r="FS34" s="342"/>
      <c r="FT34" s="342"/>
      <c r="FU34" s="342"/>
      <c r="FV34" s="342"/>
      <c r="FW34" s="342"/>
      <c r="FX34" s="342"/>
      <c r="FY34" s="342"/>
      <c r="FZ34" s="342"/>
      <c r="GA34" s="342"/>
      <c r="GB34" s="342"/>
      <c r="GC34" s="342"/>
      <c r="GD34" s="342"/>
      <c r="GE34" s="342"/>
      <c r="GF34" s="342"/>
      <c r="GG34" s="342"/>
      <c r="GH34" s="342"/>
      <c r="GI34" s="342"/>
      <c r="GJ34" s="342"/>
      <c r="GK34" s="342"/>
      <c r="GL34" s="342"/>
      <c r="GM34" s="342"/>
      <c r="GN34" s="342"/>
      <c r="GO34" s="342"/>
      <c r="GP34" s="342"/>
      <c r="GQ34" s="342"/>
      <c r="GR34" s="342"/>
      <c r="GS34" s="342"/>
      <c r="GT34" s="342"/>
      <c r="GU34" s="342"/>
      <c r="GV34" s="342"/>
      <c r="GW34" s="342"/>
    </row>
    <row r="35" spans="1:206" s="57" customFormat="1" ht="12" customHeight="1">
      <c r="A35" s="342" t="s">
        <v>241</v>
      </c>
      <c r="B35" s="342"/>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2"/>
      <c r="BF35" s="342"/>
      <c r="BG35" s="342"/>
      <c r="BH35" s="342"/>
      <c r="BI35" s="342"/>
      <c r="BJ35" s="342"/>
      <c r="BK35" s="342"/>
      <c r="BL35" s="342"/>
      <c r="BM35" s="342"/>
      <c r="BN35" s="342"/>
      <c r="BO35" s="342"/>
      <c r="BP35" s="342"/>
      <c r="BQ35" s="342"/>
      <c r="BR35" s="342"/>
      <c r="BS35" s="342"/>
      <c r="BT35" s="342"/>
      <c r="BU35" s="342"/>
      <c r="BV35" s="342"/>
      <c r="BW35" s="342"/>
      <c r="BX35" s="342"/>
      <c r="BY35" s="342"/>
      <c r="BZ35" s="342"/>
      <c r="CA35" s="342"/>
      <c r="CB35" s="342"/>
      <c r="CC35" s="342"/>
      <c r="CD35" s="342"/>
      <c r="CE35" s="342"/>
      <c r="CF35" s="342"/>
      <c r="CG35" s="342"/>
      <c r="CH35" s="342"/>
      <c r="CI35" s="342"/>
      <c r="CJ35" s="342"/>
      <c r="CK35" s="342"/>
      <c r="CL35" s="342"/>
      <c r="CM35" s="342"/>
      <c r="CN35" s="342"/>
      <c r="CO35" s="342"/>
      <c r="CP35" s="342"/>
      <c r="CQ35" s="342"/>
      <c r="CR35" s="342"/>
      <c r="CS35" s="342"/>
      <c r="CT35" s="342"/>
      <c r="CU35" s="342"/>
      <c r="CV35" s="342"/>
      <c r="CW35" s="342"/>
      <c r="CX35" s="342"/>
      <c r="CY35" s="342"/>
      <c r="CZ35" s="342"/>
      <c r="DA35" s="342"/>
      <c r="DB35" s="342"/>
      <c r="DC35" s="342"/>
      <c r="DD35" s="342"/>
      <c r="DE35" s="342"/>
      <c r="DF35" s="342"/>
      <c r="DG35" s="342"/>
      <c r="DH35" s="342"/>
      <c r="DI35" s="342"/>
      <c r="DJ35" s="342"/>
      <c r="DK35" s="342"/>
      <c r="DL35" s="342"/>
      <c r="DM35" s="342"/>
      <c r="DN35" s="342"/>
      <c r="DO35" s="342"/>
      <c r="DP35" s="342"/>
      <c r="DQ35" s="342"/>
      <c r="DR35" s="342"/>
      <c r="DS35" s="342"/>
      <c r="DT35" s="342"/>
      <c r="DU35" s="342"/>
      <c r="DV35" s="342"/>
      <c r="DW35" s="342"/>
      <c r="DX35" s="342"/>
      <c r="DY35" s="342"/>
      <c r="DZ35" s="342"/>
      <c r="EA35" s="342"/>
      <c r="EB35" s="342"/>
      <c r="EC35" s="342"/>
      <c r="ED35" s="342"/>
      <c r="EE35" s="342"/>
      <c r="EF35" s="342"/>
      <c r="EG35" s="342"/>
      <c r="EH35" s="342"/>
      <c r="EI35" s="342"/>
      <c r="EJ35" s="342"/>
      <c r="EK35" s="342"/>
      <c r="EL35" s="342"/>
      <c r="EM35" s="342"/>
      <c r="EN35" s="342"/>
      <c r="EO35" s="342"/>
      <c r="EP35" s="342"/>
      <c r="EQ35" s="342"/>
      <c r="ER35" s="342"/>
      <c r="ES35" s="342"/>
      <c r="ET35" s="342"/>
      <c r="EU35" s="342"/>
      <c r="EV35" s="342"/>
      <c r="EW35" s="342"/>
      <c r="EX35" s="342"/>
      <c r="EY35" s="342"/>
      <c r="EZ35" s="342"/>
      <c r="FA35" s="342"/>
      <c r="FB35" s="342"/>
      <c r="FC35" s="342"/>
      <c r="FD35" s="342"/>
      <c r="FE35" s="342"/>
      <c r="FF35" s="342"/>
      <c r="FG35" s="342"/>
      <c r="FH35" s="342"/>
      <c r="FI35" s="342"/>
      <c r="FJ35" s="342"/>
      <c r="FK35" s="342"/>
      <c r="FL35" s="342"/>
      <c r="FM35" s="342"/>
      <c r="FN35" s="342"/>
      <c r="FO35" s="342"/>
      <c r="FP35" s="342"/>
      <c r="FQ35" s="342"/>
      <c r="FR35" s="342"/>
      <c r="FS35" s="342"/>
      <c r="FT35" s="342"/>
      <c r="FU35" s="342"/>
      <c r="FV35" s="342"/>
      <c r="FW35" s="342"/>
      <c r="FX35" s="342"/>
      <c r="FY35" s="342"/>
      <c r="FZ35" s="342"/>
      <c r="GA35" s="342"/>
      <c r="GB35" s="342"/>
      <c r="GC35" s="342"/>
      <c r="GD35" s="342"/>
      <c r="GE35" s="342"/>
      <c r="GF35" s="342"/>
      <c r="GG35" s="342"/>
      <c r="GH35" s="342"/>
      <c r="GI35" s="342"/>
      <c r="GJ35" s="342"/>
      <c r="GK35" s="342"/>
      <c r="GL35" s="342"/>
      <c r="GM35" s="342"/>
      <c r="GN35" s="342"/>
      <c r="GO35" s="342"/>
      <c r="GP35" s="342"/>
      <c r="GQ35" s="342"/>
      <c r="GR35" s="342"/>
      <c r="GS35" s="342"/>
      <c r="GT35" s="342"/>
      <c r="GU35" s="342"/>
      <c r="GV35" s="342"/>
      <c r="GW35" s="342"/>
    </row>
    <row r="36" spans="1:206" s="57" customFormat="1" ht="12" customHeight="1">
      <c r="A36" s="342" t="s">
        <v>225</v>
      </c>
      <c r="B36" s="342"/>
      <c r="C36" s="342"/>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2"/>
      <c r="BC36" s="342"/>
      <c r="BD36" s="342"/>
      <c r="BE36" s="342"/>
      <c r="BF36" s="342"/>
      <c r="BG36" s="342"/>
      <c r="BH36" s="342"/>
      <c r="BI36" s="342"/>
      <c r="BJ36" s="342"/>
      <c r="BK36" s="342"/>
      <c r="BL36" s="342"/>
      <c r="BM36" s="342"/>
      <c r="BN36" s="342"/>
      <c r="BO36" s="342"/>
      <c r="BP36" s="342"/>
      <c r="BQ36" s="342"/>
      <c r="BR36" s="342"/>
      <c r="BS36" s="342"/>
      <c r="BT36" s="342"/>
      <c r="BU36" s="342"/>
      <c r="BV36" s="342"/>
      <c r="BW36" s="342"/>
      <c r="BX36" s="342"/>
      <c r="BY36" s="342"/>
      <c r="BZ36" s="342"/>
      <c r="CA36" s="342"/>
      <c r="CB36" s="342"/>
      <c r="CC36" s="342"/>
      <c r="CD36" s="342"/>
      <c r="CE36" s="342"/>
      <c r="CF36" s="342"/>
      <c r="CG36" s="342"/>
      <c r="CH36" s="342"/>
      <c r="CI36" s="342"/>
      <c r="CJ36" s="342"/>
      <c r="CK36" s="342"/>
      <c r="CL36" s="342"/>
      <c r="CM36" s="342"/>
      <c r="CN36" s="342"/>
      <c r="CO36" s="342"/>
      <c r="CP36" s="342"/>
      <c r="CQ36" s="342"/>
      <c r="CR36" s="342"/>
      <c r="CS36" s="342"/>
      <c r="CT36" s="342"/>
      <c r="CU36" s="342"/>
      <c r="CV36" s="342"/>
      <c r="CW36" s="342"/>
      <c r="CX36" s="342"/>
      <c r="CY36" s="342"/>
      <c r="CZ36" s="342"/>
      <c r="DA36" s="342"/>
      <c r="DB36" s="342"/>
      <c r="DC36" s="342"/>
      <c r="DD36" s="342"/>
      <c r="DE36" s="342"/>
      <c r="DF36" s="342"/>
      <c r="DG36" s="342"/>
      <c r="DH36" s="342"/>
      <c r="DI36" s="342"/>
      <c r="DJ36" s="342"/>
      <c r="DK36" s="342"/>
      <c r="DL36" s="342"/>
      <c r="DM36" s="342"/>
      <c r="DN36" s="342"/>
      <c r="DO36" s="342"/>
      <c r="DP36" s="342"/>
      <c r="DQ36" s="342"/>
      <c r="DR36" s="342"/>
      <c r="DS36" s="342"/>
      <c r="DT36" s="342"/>
      <c r="DU36" s="342"/>
      <c r="DV36" s="342"/>
      <c r="DW36" s="342"/>
      <c r="DX36" s="342"/>
      <c r="DY36" s="342"/>
      <c r="DZ36" s="342"/>
      <c r="EA36" s="342"/>
      <c r="EB36" s="342"/>
      <c r="EC36" s="342"/>
      <c r="ED36" s="342"/>
      <c r="EE36" s="342"/>
      <c r="EF36" s="342"/>
      <c r="EG36" s="342"/>
      <c r="EH36" s="342"/>
      <c r="EI36" s="342"/>
      <c r="EJ36" s="342"/>
      <c r="EK36" s="342"/>
      <c r="EL36" s="342"/>
      <c r="EM36" s="342"/>
      <c r="EN36" s="342"/>
      <c r="EO36" s="342"/>
      <c r="EP36" s="342"/>
      <c r="EQ36" s="342"/>
      <c r="ER36" s="342"/>
      <c r="ES36" s="342"/>
      <c r="ET36" s="342"/>
      <c r="EU36" s="342"/>
      <c r="EV36" s="342"/>
      <c r="EW36" s="342"/>
      <c r="EX36" s="342"/>
      <c r="EY36" s="342"/>
      <c r="EZ36" s="342"/>
      <c r="FA36" s="342"/>
      <c r="FB36" s="342"/>
      <c r="FC36" s="342"/>
      <c r="FD36" s="342"/>
      <c r="FE36" s="342"/>
      <c r="FF36" s="342"/>
      <c r="FG36" s="342"/>
      <c r="FH36" s="342"/>
      <c r="FI36" s="342"/>
      <c r="FJ36" s="342"/>
      <c r="FK36" s="342"/>
      <c r="FL36" s="342"/>
      <c r="FM36" s="342"/>
      <c r="FN36" s="342"/>
      <c r="FO36" s="342"/>
      <c r="FP36" s="342"/>
      <c r="FQ36" s="342"/>
      <c r="FR36" s="342"/>
      <c r="FS36" s="342"/>
      <c r="FT36" s="342"/>
      <c r="FU36" s="342"/>
      <c r="FV36" s="342"/>
      <c r="FW36" s="342"/>
      <c r="FX36" s="342"/>
      <c r="FY36" s="342"/>
      <c r="FZ36" s="342"/>
      <c r="GA36" s="342"/>
      <c r="GB36" s="342"/>
      <c r="GC36" s="342"/>
      <c r="GD36" s="342"/>
      <c r="GE36" s="342"/>
      <c r="GF36" s="342"/>
      <c r="GG36" s="342"/>
      <c r="GH36" s="342"/>
      <c r="GI36" s="342"/>
      <c r="GJ36" s="342"/>
      <c r="GK36" s="342"/>
      <c r="GL36" s="342"/>
      <c r="GM36" s="342"/>
      <c r="GN36" s="342"/>
      <c r="GO36" s="342"/>
      <c r="GP36" s="342"/>
      <c r="GQ36" s="342"/>
      <c r="GR36" s="342"/>
      <c r="GS36" s="342"/>
      <c r="GT36" s="342"/>
      <c r="GU36" s="342"/>
      <c r="GV36" s="342"/>
      <c r="GW36" s="342"/>
    </row>
    <row r="37" spans="1:206" s="57" customFormat="1" ht="12" customHeight="1">
      <c r="A37" s="342" t="s">
        <v>170</v>
      </c>
      <c r="B37" s="342"/>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2"/>
      <c r="CI37" s="342"/>
      <c r="CJ37" s="342"/>
      <c r="CK37" s="342"/>
      <c r="CL37" s="342"/>
      <c r="CM37" s="342"/>
      <c r="CN37" s="342"/>
      <c r="CO37" s="342"/>
      <c r="CP37" s="342"/>
      <c r="CQ37" s="342"/>
      <c r="CR37" s="342"/>
      <c r="CS37" s="342"/>
      <c r="CT37" s="342"/>
      <c r="CU37" s="342"/>
      <c r="CV37" s="342"/>
      <c r="CW37" s="342"/>
      <c r="CX37" s="342"/>
      <c r="CY37" s="342"/>
      <c r="CZ37" s="342"/>
      <c r="DA37" s="342"/>
      <c r="DB37" s="342"/>
      <c r="DC37" s="342"/>
      <c r="DD37" s="342"/>
      <c r="DE37" s="342"/>
      <c r="DF37" s="342"/>
      <c r="DG37" s="342"/>
      <c r="DH37" s="342"/>
      <c r="DI37" s="342"/>
      <c r="DJ37" s="342"/>
      <c r="DK37" s="342"/>
      <c r="DL37" s="342"/>
      <c r="DM37" s="342"/>
      <c r="DN37" s="342"/>
      <c r="DO37" s="342"/>
      <c r="DP37" s="342"/>
      <c r="DQ37" s="342"/>
      <c r="DR37" s="342"/>
      <c r="DS37" s="342"/>
      <c r="DT37" s="342"/>
      <c r="DU37" s="342"/>
      <c r="DV37" s="342"/>
      <c r="DW37" s="342"/>
      <c r="DX37" s="342"/>
      <c r="DY37" s="342"/>
      <c r="DZ37" s="342"/>
      <c r="EA37" s="342"/>
      <c r="EB37" s="342"/>
      <c r="EC37" s="342"/>
      <c r="ED37" s="342"/>
      <c r="EE37" s="342"/>
      <c r="EF37" s="342"/>
      <c r="EG37" s="342"/>
      <c r="EH37" s="342"/>
      <c r="EI37" s="342"/>
      <c r="EJ37" s="342"/>
      <c r="EK37" s="342"/>
      <c r="EL37" s="342"/>
      <c r="EM37" s="342"/>
      <c r="EN37" s="342"/>
      <c r="EO37" s="342"/>
      <c r="EP37" s="342"/>
      <c r="EQ37" s="342"/>
      <c r="ER37" s="342"/>
      <c r="ES37" s="342"/>
      <c r="ET37" s="342"/>
      <c r="EU37" s="342"/>
      <c r="EV37" s="342"/>
      <c r="EW37" s="342"/>
      <c r="EX37" s="342"/>
      <c r="EY37" s="342"/>
      <c r="EZ37" s="342"/>
      <c r="FA37" s="342"/>
      <c r="FB37" s="342"/>
      <c r="FC37" s="342"/>
      <c r="FD37" s="342"/>
      <c r="FE37" s="342"/>
      <c r="FF37" s="342"/>
      <c r="FG37" s="342"/>
      <c r="FH37" s="342"/>
      <c r="FI37" s="342"/>
      <c r="FJ37" s="342"/>
      <c r="FK37" s="342"/>
      <c r="FL37" s="342"/>
      <c r="FM37" s="342"/>
      <c r="FN37" s="342"/>
      <c r="FO37" s="342"/>
      <c r="FP37" s="342"/>
      <c r="FQ37" s="342"/>
      <c r="FR37" s="342"/>
      <c r="FS37" s="342"/>
      <c r="FT37" s="342"/>
      <c r="FU37" s="342"/>
      <c r="FV37" s="342"/>
      <c r="FW37" s="342"/>
      <c r="FX37" s="342"/>
      <c r="FY37" s="342"/>
      <c r="FZ37" s="342"/>
      <c r="GA37" s="342"/>
      <c r="GB37" s="342"/>
      <c r="GC37" s="342"/>
      <c r="GD37" s="342"/>
      <c r="GE37" s="342"/>
      <c r="GF37" s="342"/>
      <c r="GG37" s="342"/>
      <c r="GH37" s="342"/>
      <c r="GI37" s="342"/>
      <c r="GJ37" s="342"/>
      <c r="GK37" s="342"/>
      <c r="GL37" s="342"/>
      <c r="GM37" s="342"/>
      <c r="GN37" s="342"/>
      <c r="GO37" s="342"/>
      <c r="GP37" s="342"/>
      <c r="GQ37" s="342"/>
      <c r="GR37" s="342"/>
      <c r="GS37" s="342"/>
      <c r="GT37" s="342"/>
      <c r="GU37" s="342"/>
      <c r="GV37" s="342"/>
      <c r="GW37" s="342"/>
    </row>
    <row r="38" spans="1:206" s="57" customFormat="1" ht="11.4">
      <c r="A38" s="348" t="s">
        <v>226</v>
      </c>
      <c r="B38" s="348"/>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348"/>
      <c r="BD38" s="348"/>
      <c r="BE38" s="348"/>
      <c r="BF38" s="348"/>
      <c r="BG38" s="348"/>
      <c r="BH38" s="348"/>
      <c r="BI38" s="348"/>
      <c r="BJ38" s="348"/>
      <c r="BK38" s="348"/>
      <c r="BL38" s="348"/>
      <c r="BM38" s="348"/>
      <c r="BN38" s="348"/>
      <c r="BO38" s="348"/>
      <c r="BP38" s="348"/>
      <c r="BQ38" s="348"/>
      <c r="BR38" s="348"/>
      <c r="BS38" s="348"/>
      <c r="BT38" s="348"/>
      <c r="BU38" s="348"/>
      <c r="BV38" s="348"/>
      <c r="BW38" s="348"/>
      <c r="BX38" s="348"/>
      <c r="BY38" s="348"/>
      <c r="BZ38" s="348"/>
      <c r="CA38" s="348"/>
      <c r="CB38" s="348"/>
      <c r="CC38" s="348"/>
      <c r="CD38" s="348"/>
      <c r="CE38" s="348"/>
      <c r="CF38" s="348"/>
      <c r="CG38" s="348"/>
      <c r="CH38" s="348"/>
      <c r="CI38" s="348"/>
      <c r="CJ38" s="348"/>
      <c r="CK38" s="348"/>
      <c r="CL38" s="348"/>
      <c r="CM38" s="348"/>
      <c r="CN38" s="348"/>
      <c r="CO38" s="348"/>
      <c r="CP38" s="348"/>
      <c r="CQ38" s="348"/>
      <c r="CR38" s="348"/>
      <c r="CS38" s="348"/>
      <c r="CT38" s="348"/>
      <c r="CU38" s="348"/>
      <c r="CV38" s="348"/>
      <c r="CW38" s="348"/>
      <c r="CX38" s="348"/>
      <c r="CY38" s="348"/>
      <c r="CZ38" s="348"/>
      <c r="DA38" s="348"/>
      <c r="DB38" s="348"/>
      <c r="DC38" s="348"/>
      <c r="DD38" s="348"/>
      <c r="DE38" s="348"/>
      <c r="DF38" s="348"/>
      <c r="DG38" s="348"/>
      <c r="DH38" s="348"/>
      <c r="DI38" s="348"/>
      <c r="DJ38" s="348"/>
      <c r="DK38" s="348"/>
      <c r="DL38" s="348"/>
      <c r="DM38" s="348"/>
      <c r="DN38" s="348"/>
      <c r="DO38" s="348"/>
      <c r="DP38" s="348"/>
      <c r="DQ38" s="348"/>
      <c r="DR38" s="348"/>
      <c r="DS38" s="348"/>
      <c r="DT38" s="348"/>
      <c r="DU38" s="348"/>
      <c r="DV38" s="348"/>
      <c r="DW38" s="348"/>
      <c r="DX38" s="348"/>
      <c r="DY38" s="348"/>
      <c r="DZ38" s="348"/>
      <c r="EA38" s="348"/>
      <c r="EB38" s="348"/>
      <c r="EC38" s="348"/>
      <c r="ED38" s="348"/>
      <c r="EE38" s="348"/>
      <c r="EF38" s="348"/>
      <c r="EG38" s="348"/>
      <c r="EH38" s="348"/>
      <c r="EI38" s="348"/>
      <c r="EJ38" s="348"/>
      <c r="EK38" s="348"/>
      <c r="EL38" s="348"/>
      <c r="EM38" s="348"/>
      <c r="EN38" s="348"/>
      <c r="EO38" s="348"/>
      <c r="EP38" s="348"/>
      <c r="EQ38" s="348"/>
      <c r="ER38" s="348"/>
      <c r="ES38" s="348"/>
      <c r="ET38" s="348"/>
      <c r="EU38" s="348"/>
      <c r="EV38" s="348"/>
      <c r="EW38" s="348"/>
      <c r="EX38" s="348"/>
      <c r="EY38" s="348"/>
      <c r="EZ38" s="348"/>
      <c r="FA38" s="348"/>
      <c r="FB38" s="348"/>
      <c r="FC38" s="348"/>
      <c r="FD38" s="348"/>
      <c r="FE38" s="348"/>
      <c r="FF38" s="348"/>
      <c r="FG38" s="348"/>
      <c r="FH38" s="348"/>
      <c r="FI38" s="348"/>
      <c r="FJ38" s="348"/>
      <c r="FK38" s="348"/>
      <c r="FL38" s="348"/>
      <c r="FM38" s="348"/>
      <c r="FN38" s="348"/>
      <c r="FO38" s="348"/>
      <c r="FP38" s="348"/>
      <c r="FQ38" s="348"/>
      <c r="FR38" s="348"/>
      <c r="FS38" s="348"/>
      <c r="FT38" s="348"/>
      <c r="FU38" s="348"/>
      <c r="FV38" s="348"/>
      <c r="FW38" s="348"/>
      <c r="FX38" s="348"/>
      <c r="FY38" s="348"/>
      <c r="FZ38" s="348"/>
      <c r="GA38" s="348"/>
      <c r="GB38" s="348"/>
      <c r="GC38" s="348"/>
      <c r="GD38" s="348"/>
      <c r="GE38" s="348"/>
      <c r="GF38" s="348"/>
      <c r="GG38" s="348"/>
      <c r="GH38" s="348"/>
      <c r="GI38" s="348"/>
      <c r="GJ38" s="348"/>
      <c r="GK38" s="348"/>
      <c r="GL38" s="348"/>
      <c r="GM38" s="348"/>
      <c r="GN38" s="348"/>
      <c r="GO38" s="348"/>
      <c r="GP38" s="348"/>
      <c r="GQ38" s="348"/>
      <c r="GR38" s="348"/>
      <c r="GS38" s="348"/>
      <c r="GT38" s="348"/>
      <c r="GU38" s="348"/>
      <c r="GV38" s="348"/>
      <c r="GW38" s="348"/>
    </row>
    <row r="39" spans="1:206" s="57" customFormat="1" ht="11.4">
      <c r="A39" s="348" t="s">
        <v>243</v>
      </c>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c r="BB39" s="348"/>
      <c r="BC39" s="348"/>
      <c r="BD39" s="348"/>
      <c r="BE39" s="348"/>
      <c r="BF39" s="348"/>
      <c r="BG39" s="348"/>
      <c r="BH39" s="348"/>
      <c r="BI39" s="348"/>
      <c r="BJ39" s="348"/>
      <c r="BK39" s="348"/>
      <c r="BL39" s="348"/>
      <c r="BM39" s="348"/>
      <c r="BN39" s="348"/>
      <c r="BO39" s="348"/>
      <c r="BP39" s="348"/>
      <c r="BQ39" s="348"/>
      <c r="BR39" s="348"/>
      <c r="BS39" s="348"/>
      <c r="BT39" s="348"/>
      <c r="BU39" s="348"/>
      <c r="BV39" s="348"/>
      <c r="BW39" s="348"/>
      <c r="BX39" s="348"/>
      <c r="BY39" s="348"/>
      <c r="BZ39" s="348"/>
      <c r="CA39" s="348"/>
      <c r="CB39" s="348"/>
      <c r="CC39" s="348"/>
      <c r="CD39" s="348"/>
      <c r="CE39" s="348"/>
      <c r="CF39" s="348"/>
      <c r="CG39" s="348"/>
      <c r="CH39" s="348"/>
      <c r="CI39" s="348"/>
      <c r="CJ39" s="348"/>
      <c r="CK39" s="348"/>
      <c r="CL39" s="348"/>
      <c r="CM39" s="348"/>
      <c r="CN39" s="348"/>
      <c r="CO39" s="348"/>
      <c r="CP39" s="348"/>
      <c r="CQ39" s="348"/>
      <c r="CR39" s="348"/>
      <c r="CS39" s="348"/>
      <c r="CT39" s="348"/>
      <c r="CU39" s="348"/>
      <c r="CV39" s="348"/>
      <c r="CW39" s="348"/>
      <c r="CX39" s="348"/>
      <c r="CY39" s="348"/>
      <c r="CZ39" s="348"/>
      <c r="DA39" s="348"/>
      <c r="DB39" s="348"/>
      <c r="DC39" s="348"/>
      <c r="DD39" s="348"/>
      <c r="DE39" s="348"/>
      <c r="DF39" s="348"/>
      <c r="DG39" s="348"/>
      <c r="DH39" s="348"/>
      <c r="DI39" s="348"/>
      <c r="DJ39" s="348"/>
      <c r="DK39" s="348"/>
      <c r="DL39" s="348"/>
      <c r="DM39" s="348"/>
      <c r="DN39" s="348"/>
      <c r="DO39" s="348"/>
      <c r="DP39" s="348"/>
      <c r="DQ39" s="348"/>
      <c r="DR39" s="348"/>
      <c r="DS39" s="348"/>
      <c r="DT39" s="348"/>
      <c r="DU39" s="348"/>
      <c r="DV39" s="348"/>
      <c r="DW39" s="348"/>
      <c r="DX39" s="348"/>
      <c r="DY39" s="348"/>
      <c r="DZ39" s="348"/>
      <c r="EA39" s="348"/>
      <c r="EB39" s="348"/>
      <c r="EC39" s="348"/>
      <c r="ED39" s="348"/>
      <c r="EE39" s="348"/>
      <c r="EF39" s="348"/>
      <c r="EG39" s="348"/>
      <c r="EH39" s="348"/>
      <c r="EI39" s="348"/>
      <c r="EJ39" s="348"/>
      <c r="EK39" s="348"/>
      <c r="EL39" s="348"/>
      <c r="EM39" s="348"/>
      <c r="EN39" s="348"/>
      <c r="EO39" s="348"/>
      <c r="EP39" s="348"/>
      <c r="EQ39" s="348"/>
      <c r="ER39" s="348"/>
      <c r="ES39" s="348"/>
      <c r="ET39" s="348"/>
      <c r="EU39" s="348"/>
      <c r="EV39" s="348"/>
      <c r="EW39" s="348"/>
      <c r="EX39" s="348"/>
      <c r="EY39" s="348"/>
      <c r="EZ39" s="348"/>
      <c r="FA39" s="348"/>
      <c r="FB39" s="348"/>
      <c r="FC39" s="348"/>
      <c r="FD39" s="348"/>
      <c r="FE39" s="348"/>
      <c r="FF39" s="348"/>
      <c r="FG39" s="348"/>
      <c r="FH39" s="348"/>
      <c r="FI39" s="348"/>
      <c r="FJ39" s="348"/>
      <c r="FK39" s="348"/>
      <c r="FL39" s="348"/>
      <c r="FM39" s="348"/>
      <c r="FN39" s="348"/>
      <c r="FO39" s="348"/>
      <c r="FP39" s="348"/>
      <c r="FQ39" s="348"/>
      <c r="FR39" s="348"/>
      <c r="FS39" s="348"/>
      <c r="FT39" s="348"/>
      <c r="FU39" s="348"/>
      <c r="FV39" s="348"/>
      <c r="FW39" s="348"/>
      <c r="FX39" s="348"/>
      <c r="FY39" s="348"/>
      <c r="FZ39" s="348"/>
      <c r="GA39" s="348"/>
      <c r="GB39" s="348"/>
      <c r="GC39" s="348"/>
      <c r="GD39" s="348"/>
      <c r="GE39" s="348"/>
      <c r="GF39" s="348"/>
      <c r="GG39" s="348"/>
      <c r="GH39" s="348"/>
      <c r="GI39" s="348"/>
      <c r="GJ39" s="348"/>
      <c r="GK39" s="348"/>
      <c r="GL39" s="348"/>
      <c r="GM39" s="348"/>
      <c r="GN39" s="348"/>
      <c r="GO39" s="348"/>
      <c r="GP39" s="348"/>
      <c r="GQ39" s="348"/>
      <c r="GR39" s="348"/>
      <c r="GS39" s="348"/>
      <c r="GT39" s="348"/>
      <c r="GU39" s="348"/>
      <c r="GV39" s="348"/>
      <c r="GW39" s="348"/>
    </row>
    <row r="40" spans="1:206" s="57" customFormat="1" ht="12" customHeight="1">
      <c r="A40" s="349" t="s">
        <v>256</v>
      </c>
      <c r="B40" s="349"/>
      <c r="C40" s="349"/>
      <c r="D40" s="349"/>
      <c r="E40" s="349"/>
      <c r="F40" s="349"/>
      <c r="G40" s="349"/>
      <c r="H40" s="349"/>
      <c r="I40" s="349"/>
      <c r="J40" s="349"/>
      <c r="K40" s="349"/>
      <c r="L40" s="349"/>
      <c r="M40" s="349"/>
      <c r="N40" s="349"/>
      <c r="O40" s="349"/>
      <c r="P40" s="349"/>
      <c r="Q40" s="349"/>
      <c r="R40" s="349"/>
      <c r="S40" s="349"/>
      <c r="T40" s="349"/>
      <c r="U40" s="349"/>
      <c r="V40" s="349"/>
      <c r="W40" s="349"/>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49"/>
      <c r="AU40" s="349"/>
      <c r="AV40" s="349"/>
      <c r="AW40" s="349"/>
      <c r="AX40" s="349"/>
      <c r="AY40" s="349"/>
      <c r="AZ40" s="349"/>
      <c r="BA40" s="349"/>
      <c r="BB40" s="349"/>
      <c r="BC40" s="349"/>
      <c r="BD40" s="349"/>
      <c r="BE40" s="349"/>
      <c r="BF40" s="349"/>
      <c r="BG40" s="349"/>
      <c r="BH40" s="349"/>
      <c r="BI40" s="349"/>
      <c r="BJ40" s="349"/>
      <c r="BK40" s="349"/>
      <c r="BL40" s="349"/>
      <c r="BM40" s="349"/>
      <c r="BN40" s="349"/>
      <c r="BO40" s="349"/>
      <c r="BP40" s="349"/>
      <c r="BQ40" s="349"/>
      <c r="BR40" s="349"/>
      <c r="BS40" s="349"/>
      <c r="BT40" s="349"/>
      <c r="BU40" s="349"/>
      <c r="BV40" s="349"/>
      <c r="BW40" s="349"/>
      <c r="BX40" s="349"/>
      <c r="BY40" s="349"/>
      <c r="BZ40" s="349"/>
      <c r="CA40" s="349"/>
      <c r="CB40" s="349"/>
      <c r="CC40" s="349"/>
      <c r="CD40" s="349"/>
      <c r="CE40" s="349"/>
      <c r="CF40" s="349"/>
      <c r="CG40" s="349"/>
      <c r="CH40" s="349"/>
      <c r="CI40" s="349"/>
      <c r="CJ40" s="349"/>
      <c r="CK40" s="349"/>
      <c r="CL40" s="349"/>
      <c r="CM40" s="349"/>
      <c r="CN40" s="349"/>
      <c r="CO40" s="349"/>
      <c r="CP40" s="349"/>
      <c r="CQ40" s="349"/>
      <c r="CR40" s="349"/>
      <c r="CS40" s="349"/>
      <c r="CT40" s="349"/>
      <c r="CU40" s="349"/>
      <c r="CV40" s="349"/>
      <c r="CW40" s="349"/>
      <c r="CX40" s="349"/>
      <c r="CY40" s="349"/>
      <c r="CZ40" s="349"/>
      <c r="DA40" s="349"/>
      <c r="DB40" s="349"/>
      <c r="DC40" s="349"/>
      <c r="DD40" s="349"/>
      <c r="DE40" s="349"/>
      <c r="DF40" s="349"/>
      <c r="DG40" s="349"/>
      <c r="DH40" s="349"/>
      <c r="DI40" s="349"/>
      <c r="DJ40" s="349"/>
      <c r="DK40" s="349"/>
      <c r="DL40" s="349"/>
      <c r="DM40" s="349"/>
      <c r="DN40" s="349"/>
      <c r="DO40" s="349"/>
      <c r="DP40" s="349"/>
      <c r="DQ40" s="349"/>
      <c r="DR40" s="349"/>
      <c r="DS40" s="349"/>
      <c r="DT40" s="349"/>
      <c r="DU40" s="349"/>
      <c r="DV40" s="349"/>
      <c r="DW40" s="349"/>
      <c r="DX40" s="349"/>
      <c r="DY40" s="349"/>
      <c r="DZ40" s="349"/>
      <c r="EA40" s="349"/>
      <c r="EB40" s="349"/>
      <c r="EC40" s="349"/>
      <c r="ED40" s="349"/>
      <c r="EE40" s="349"/>
      <c r="EF40" s="349"/>
      <c r="EG40" s="349"/>
      <c r="EH40" s="349"/>
      <c r="EI40" s="349"/>
      <c r="EJ40" s="349"/>
      <c r="EK40" s="349"/>
      <c r="EL40" s="349"/>
      <c r="EM40" s="349"/>
      <c r="EN40" s="349"/>
      <c r="EO40" s="349"/>
      <c r="EP40" s="349"/>
      <c r="EQ40" s="349"/>
      <c r="ER40" s="349"/>
      <c r="ES40" s="349"/>
      <c r="ET40" s="349"/>
      <c r="EU40" s="349"/>
      <c r="EV40" s="349"/>
      <c r="EW40" s="349"/>
      <c r="EX40" s="349"/>
      <c r="EY40" s="349"/>
      <c r="EZ40" s="349"/>
      <c r="FA40" s="349"/>
      <c r="FB40" s="349"/>
      <c r="FC40" s="349"/>
      <c r="FD40" s="349"/>
      <c r="FE40" s="349"/>
      <c r="FF40" s="349"/>
      <c r="FG40" s="349"/>
      <c r="FH40" s="349"/>
      <c r="FI40" s="349"/>
      <c r="FJ40" s="349"/>
      <c r="FK40" s="349"/>
      <c r="FL40" s="349"/>
      <c r="FM40" s="349"/>
      <c r="FN40" s="349"/>
      <c r="FO40" s="349"/>
      <c r="FP40" s="349"/>
      <c r="FQ40" s="349"/>
      <c r="FR40" s="349"/>
      <c r="FS40" s="349"/>
      <c r="FT40" s="349"/>
      <c r="FU40" s="349"/>
      <c r="FV40" s="349"/>
      <c r="FW40" s="349"/>
      <c r="FX40" s="349"/>
      <c r="FY40" s="349"/>
      <c r="FZ40" s="349"/>
      <c r="GA40" s="349"/>
      <c r="GB40" s="349"/>
      <c r="GC40" s="349"/>
      <c r="GD40" s="349"/>
      <c r="GE40" s="349"/>
      <c r="GF40" s="349"/>
      <c r="GG40" s="349"/>
      <c r="GH40" s="349"/>
      <c r="GI40" s="349"/>
      <c r="GJ40" s="349"/>
      <c r="GK40" s="349"/>
      <c r="GL40" s="349"/>
      <c r="GM40" s="349"/>
      <c r="GN40" s="349"/>
      <c r="GO40" s="349"/>
      <c r="GP40" s="349"/>
      <c r="GQ40" s="349"/>
      <c r="GR40" s="349"/>
      <c r="GS40" s="349"/>
      <c r="GT40" s="349"/>
      <c r="GU40" s="349"/>
      <c r="GV40" s="349"/>
      <c r="GW40" s="349"/>
      <c r="GX40" s="58"/>
    </row>
    <row r="41" spans="1:206" s="57" customFormat="1" ht="17.25" customHeight="1">
      <c r="A41" s="94"/>
      <c r="B41" s="94"/>
      <c r="C41" s="94"/>
      <c r="D41" s="94"/>
      <c r="E41" s="94"/>
      <c r="F41" s="94"/>
      <c r="G41" s="94"/>
      <c r="H41" s="94"/>
      <c r="I41" s="80"/>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94"/>
      <c r="CA41" s="94"/>
      <c r="CB41" s="94"/>
      <c r="CC41" s="94"/>
      <c r="CD41" s="94"/>
      <c r="CE41" s="94"/>
      <c r="CF41" s="94"/>
      <c r="CG41" s="94"/>
      <c r="CH41" s="94"/>
      <c r="CI41" s="94"/>
      <c r="CJ41" s="94"/>
      <c r="CK41" s="94"/>
      <c r="CL41" s="94"/>
      <c r="CM41" s="94"/>
      <c r="CN41" s="94"/>
      <c r="CO41" s="94"/>
      <c r="CP41" s="94"/>
      <c r="CQ41" s="94"/>
      <c r="CR41" s="94"/>
      <c r="CS41" s="94"/>
      <c r="CT41" s="94"/>
      <c r="CU41" s="94"/>
      <c r="CV41" s="94"/>
      <c r="CW41" s="94"/>
      <c r="CX41" s="94"/>
      <c r="CY41" s="94"/>
      <c r="CZ41" s="94"/>
      <c r="DA41" s="94"/>
      <c r="DB41" s="94"/>
      <c r="DC41" s="94"/>
      <c r="DD41" s="94"/>
      <c r="DE41" s="94"/>
      <c r="DF41" s="94"/>
      <c r="DG41" s="94"/>
      <c r="DH41" s="94"/>
      <c r="DI41" s="94"/>
      <c r="DJ41" s="80"/>
      <c r="DK41" s="94"/>
      <c r="DL41" s="94"/>
      <c r="DM41" s="94"/>
      <c r="DN41" s="94"/>
      <c r="DO41" s="94"/>
      <c r="DP41" s="94"/>
      <c r="DQ41" s="80"/>
      <c r="DR41" s="94"/>
      <c r="DS41" s="94"/>
      <c r="DT41" s="94"/>
      <c r="DU41" s="94"/>
      <c r="DV41" s="94"/>
      <c r="DW41" s="94"/>
      <c r="DX41" s="94"/>
      <c r="DY41" s="94"/>
      <c r="DZ41" s="94"/>
      <c r="EA41" s="94"/>
      <c r="EB41" s="94"/>
      <c r="EC41" s="94"/>
      <c r="ED41" s="94"/>
      <c r="EE41" s="94"/>
      <c r="EF41" s="94"/>
      <c r="EG41" s="94"/>
      <c r="EH41" s="94"/>
      <c r="EI41" s="94"/>
      <c r="EJ41" s="94"/>
      <c r="EK41" s="94"/>
      <c r="EL41" s="94"/>
      <c r="EM41" s="94"/>
      <c r="EN41" s="94"/>
      <c r="EO41" s="94"/>
      <c r="EP41" s="94"/>
      <c r="EQ41" s="94"/>
      <c r="ER41" s="94"/>
      <c r="ES41" s="94"/>
      <c r="ET41" s="94"/>
      <c r="EU41" s="94"/>
      <c r="EV41" s="94"/>
      <c r="EW41" s="94"/>
      <c r="EX41" s="94"/>
      <c r="EY41" s="94"/>
      <c r="EZ41" s="94"/>
      <c r="FA41" s="94"/>
      <c r="FB41" s="94"/>
      <c r="FC41" s="94"/>
      <c r="FD41" s="94"/>
      <c r="FE41" s="94"/>
      <c r="FF41" s="94"/>
      <c r="FG41" s="94"/>
      <c r="FH41" s="81"/>
      <c r="FI41" s="81"/>
      <c r="FJ41" s="81"/>
      <c r="FK41" s="82"/>
      <c r="FL41" s="81"/>
      <c r="FM41" s="81"/>
      <c r="FN41" s="94"/>
      <c r="FO41" s="81"/>
      <c r="FP41" s="81"/>
      <c r="FQ41" s="81"/>
      <c r="FR41" s="82"/>
      <c r="FS41" s="81"/>
      <c r="FT41" s="81"/>
      <c r="FU41" s="94"/>
      <c r="FV41" s="94"/>
      <c r="FW41" s="94"/>
      <c r="FX41" s="94"/>
      <c r="FY41" s="94"/>
      <c r="FZ41" s="94"/>
      <c r="GA41" s="94"/>
      <c r="GB41" s="94"/>
      <c r="GC41" s="167"/>
      <c r="GD41" s="81"/>
      <c r="GE41" s="81"/>
      <c r="GF41" s="82"/>
      <c r="GG41" s="81"/>
      <c r="GH41" s="81"/>
      <c r="GI41" s="81"/>
      <c r="GJ41" s="167"/>
      <c r="GK41" s="81"/>
      <c r="GL41" s="81"/>
      <c r="GM41" s="82"/>
      <c r="GN41" s="81"/>
      <c r="GO41" s="81"/>
      <c r="GP41" s="94"/>
      <c r="GQ41" s="81"/>
      <c r="GR41" s="81"/>
      <c r="GS41" s="81"/>
      <c r="GT41" s="82"/>
      <c r="GU41" s="81"/>
      <c r="GV41" s="81"/>
      <c r="GW41" s="94"/>
      <c r="GX41" s="58"/>
    </row>
    <row r="42" spans="1:206" s="57" customFormat="1" ht="14.25" customHeight="1">
      <c r="A42" s="79"/>
      <c r="B42" s="79"/>
      <c r="C42" s="81"/>
      <c r="D42" s="81"/>
      <c r="E42" s="95" t="s">
        <v>242</v>
      </c>
      <c r="F42" s="79"/>
      <c r="G42" s="79"/>
      <c r="H42" s="79"/>
      <c r="I42" s="149"/>
      <c r="J42" s="81"/>
      <c r="K42" s="81"/>
      <c r="L42" s="95" t="s">
        <v>262</v>
      </c>
      <c r="M42" s="79"/>
      <c r="N42" s="79"/>
      <c r="O42" s="79"/>
      <c r="P42" s="79"/>
      <c r="Q42" s="81"/>
      <c r="R42" s="81"/>
      <c r="S42" s="95" t="s">
        <v>262</v>
      </c>
      <c r="T42" s="79"/>
      <c r="U42" s="79"/>
      <c r="V42" s="79"/>
      <c r="W42" s="79"/>
      <c r="X42" s="81"/>
      <c r="Y42" s="81"/>
      <c r="Z42" s="95" t="s">
        <v>242</v>
      </c>
      <c r="AA42" s="79"/>
      <c r="AB42" s="79"/>
      <c r="AC42" s="79"/>
      <c r="AD42" s="79"/>
      <c r="AE42" s="81"/>
      <c r="AF42" s="81"/>
      <c r="AG42" s="95" t="s">
        <v>242</v>
      </c>
      <c r="AH42" s="79"/>
      <c r="AI42" s="79"/>
      <c r="AJ42" s="79"/>
      <c r="AK42" s="79"/>
      <c r="AL42" s="81"/>
      <c r="AM42" s="81"/>
      <c r="AN42" s="95" t="s">
        <v>242</v>
      </c>
      <c r="AO42" s="79"/>
      <c r="AP42" s="79"/>
      <c r="AQ42" s="79"/>
      <c r="AR42" s="79"/>
      <c r="AS42" s="81"/>
      <c r="AT42" s="81"/>
      <c r="AU42" s="95" t="s">
        <v>242</v>
      </c>
      <c r="AV42" s="79"/>
      <c r="AW42" s="79"/>
      <c r="AX42" s="79"/>
      <c r="AY42" s="79"/>
      <c r="AZ42" s="81"/>
      <c r="BA42" s="81"/>
      <c r="BB42" s="95" t="s">
        <v>242</v>
      </c>
      <c r="BC42" s="79"/>
      <c r="BD42" s="79"/>
      <c r="BE42" s="79"/>
      <c r="BF42" s="79"/>
      <c r="BG42" s="81"/>
      <c r="BH42" s="81"/>
      <c r="BI42" s="95" t="s">
        <v>242</v>
      </c>
      <c r="BJ42" s="79"/>
      <c r="BK42" s="79"/>
      <c r="BL42" s="79"/>
      <c r="BM42" s="79"/>
      <c r="BN42" s="81"/>
      <c r="BO42" s="81"/>
      <c r="BP42" s="95" t="s">
        <v>242</v>
      </c>
      <c r="BQ42" s="79"/>
      <c r="BR42" s="79"/>
      <c r="BS42" s="79"/>
      <c r="BT42" s="79"/>
      <c r="BU42" s="81"/>
      <c r="BV42" s="81"/>
      <c r="BW42" s="95" t="s">
        <v>242</v>
      </c>
      <c r="BX42" s="79"/>
      <c r="BY42" s="79"/>
      <c r="BZ42" s="79"/>
      <c r="CA42" s="79"/>
      <c r="CB42" s="81"/>
      <c r="CC42" s="81"/>
      <c r="CD42" s="95" t="s">
        <v>242</v>
      </c>
      <c r="CE42" s="79"/>
      <c r="CF42" s="79"/>
      <c r="CG42" s="79"/>
      <c r="CH42" s="79"/>
      <c r="CI42" s="81"/>
      <c r="CJ42" s="81"/>
      <c r="CK42" s="95" t="s">
        <v>242</v>
      </c>
      <c r="CL42" s="79"/>
      <c r="CM42" s="79"/>
      <c r="CN42" s="79"/>
      <c r="CO42" s="79"/>
      <c r="CP42" s="81"/>
      <c r="CQ42" s="81"/>
      <c r="CR42" s="95" t="s">
        <v>242</v>
      </c>
      <c r="CS42" s="79"/>
      <c r="CT42" s="79"/>
      <c r="CU42" s="79"/>
      <c r="CV42" s="79"/>
      <c r="CW42" s="81"/>
      <c r="CX42" s="81"/>
      <c r="CY42" s="95" t="s">
        <v>242</v>
      </c>
      <c r="CZ42" s="79"/>
      <c r="DA42" s="79"/>
      <c r="DB42" s="79"/>
      <c r="DC42" s="79"/>
      <c r="DD42" s="81"/>
      <c r="DE42" s="81"/>
      <c r="DF42" s="95" t="s">
        <v>242</v>
      </c>
      <c r="DG42" s="79"/>
      <c r="DH42" s="79"/>
      <c r="DI42" s="79"/>
      <c r="DJ42" s="149"/>
      <c r="DK42" s="81"/>
      <c r="DL42" s="81"/>
      <c r="DM42" s="95" t="s">
        <v>242</v>
      </c>
      <c r="DN42" s="79"/>
      <c r="DO42" s="79"/>
      <c r="DP42" s="79"/>
      <c r="DQ42" s="149"/>
      <c r="DR42" s="81"/>
      <c r="DS42" s="81"/>
      <c r="DT42" s="95" t="s">
        <v>242</v>
      </c>
      <c r="DU42" s="79"/>
      <c r="DV42" s="79"/>
      <c r="DW42" s="79"/>
      <c r="DX42" s="79"/>
      <c r="DY42" s="81"/>
      <c r="DZ42" s="81"/>
      <c r="EA42" s="95" t="s">
        <v>242</v>
      </c>
      <c r="EB42" s="79"/>
      <c r="EC42" s="79"/>
      <c r="ED42" s="79"/>
      <c r="EE42" s="79"/>
      <c r="EF42" s="81"/>
      <c r="EG42" s="81"/>
      <c r="EH42" s="95" t="s">
        <v>242</v>
      </c>
      <c r="EI42" s="79"/>
      <c r="EJ42" s="79"/>
      <c r="EK42" s="79"/>
      <c r="EL42" s="79"/>
      <c r="EM42" s="81"/>
      <c r="EN42" s="81"/>
      <c r="EO42" s="95" t="s">
        <v>242</v>
      </c>
      <c r="EP42" s="79"/>
      <c r="EQ42" s="79"/>
      <c r="ER42" s="79"/>
      <c r="ES42" s="79"/>
      <c r="ET42" s="81"/>
      <c r="EU42" s="81"/>
      <c r="EV42" s="95" t="s">
        <v>242</v>
      </c>
      <c r="EW42" s="79"/>
      <c r="EX42" s="79"/>
      <c r="EY42" s="79"/>
      <c r="EZ42" s="79"/>
      <c r="FA42" s="81"/>
      <c r="FB42" s="81"/>
      <c r="FC42" s="95" t="s">
        <v>242</v>
      </c>
      <c r="FD42" s="79"/>
      <c r="FE42" s="79"/>
      <c r="FF42" s="79"/>
      <c r="FG42" s="79"/>
      <c r="FH42" s="81"/>
      <c r="FI42" s="81"/>
      <c r="FJ42" s="95" t="s">
        <v>242</v>
      </c>
      <c r="FK42" s="82"/>
      <c r="FL42" s="81"/>
      <c r="FM42" s="81"/>
      <c r="FN42" s="79"/>
      <c r="FO42" s="81"/>
      <c r="FP42" s="81"/>
      <c r="FQ42" s="95" t="s">
        <v>242</v>
      </c>
      <c r="FR42" s="82"/>
      <c r="FS42" s="81"/>
      <c r="FT42" s="81"/>
      <c r="FU42" s="79"/>
      <c r="FV42" s="81"/>
      <c r="FW42" s="81"/>
      <c r="FX42" s="95" t="s">
        <v>242</v>
      </c>
      <c r="FY42" s="79"/>
      <c r="FZ42" s="79"/>
      <c r="GA42" s="79"/>
      <c r="GB42" s="79"/>
      <c r="GC42" s="81"/>
      <c r="GD42" s="81"/>
      <c r="GE42" s="95" t="s">
        <v>242</v>
      </c>
      <c r="GF42" s="82"/>
      <c r="GG42" s="81"/>
      <c r="GH42" s="81"/>
      <c r="GI42" s="81"/>
      <c r="GJ42" s="81"/>
      <c r="GK42" s="81"/>
      <c r="GL42" s="95" t="s">
        <v>242</v>
      </c>
      <c r="GM42" s="82"/>
      <c r="GN42" s="81"/>
      <c r="GO42" s="81"/>
      <c r="GP42" s="79"/>
      <c r="GQ42" s="81"/>
      <c r="GR42" s="81"/>
      <c r="GS42" s="95" t="s">
        <v>242</v>
      </c>
      <c r="GT42" s="82"/>
      <c r="GU42" s="81"/>
      <c r="GV42" s="81"/>
      <c r="GW42" s="79"/>
      <c r="GX42" s="58"/>
    </row>
    <row r="43" spans="1:206" s="57" customFormat="1" ht="11.4">
      <c r="A43" s="79"/>
      <c r="B43" s="79"/>
      <c r="C43" s="81"/>
      <c r="D43" s="81"/>
      <c r="E43" s="81"/>
      <c r="F43" s="149"/>
      <c r="G43" s="149"/>
      <c r="H43" s="149"/>
      <c r="I43" s="149"/>
      <c r="J43" s="81"/>
      <c r="K43" s="81"/>
      <c r="L43" s="81"/>
      <c r="M43" s="149"/>
      <c r="N43" s="149"/>
      <c r="O43" s="149"/>
      <c r="P43" s="79"/>
      <c r="Q43" s="81"/>
      <c r="R43" s="81"/>
      <c r="S43" s="81"/>
      <c r="T43" s="149"/>
      <c r="U43" s="149"/>
      <c r="V43" s="149"/>
      <c r="W43" s="79"/>
      <c r="X43" s="81"/>
      <c r="Y43" s="81"/>
      <c r="Z43" s="81"/>
      <c r="AA43" s="149"/>
      <c r="AB43" s="149"/>
      <c r="AC43" s="149"/>
      <c r="AD43" s="149"/>
      <c r="AE43" s="81"/>
      <c r="AF43" s="81"/>
      <c r="AG43" s="81"/>
      <c r="AH43" s="149"/>
      <c r="AI43" s="149"/>
      <c r="AJ43" s="149"/>
      <c r="AK43" s="149"/>
      <c r="AL43" s="81"/>
      <c r="AM43" s="81"/>
      <c r="AN43" s="81"/>
      <c r="AO43" s="149"/>
      <c r="AP43" s="149"/>
      <c r="AQ43" s="149"/>
      <c r="AR43" s="149"/>
      <c r="AS43" s="81"/>
      <c r="AT43" s="81"/>
      <c r="AU43" s="81"/>
      <c r="AV43" s="149"/>
      <c r="AW43" s="149"/>
      <c r="AX43" s="149"/>
      <c r="AY43" s="149"/>
      <c r="AZ43" s="81"/>
      <c r="BA43" s="81"/>
      <c r="BB43" s="81"/>
      <c r="BC43" s="149"/>
      <c r="BD43" s="149"/>
      <c r="BE43" s="149"/>
      <c r="BF43" s="149"/>
      <c r="BG43" s="81"/>
      <c r="BH43" s="81"/>
      <c r="BI43" s="81"/>
      <c r="BJ43" s="149"/>
      <c r="BK43" s="79"/>
      <c r="BL43" s="79"/>
      <c r="BM43" s="79"/>
      <c r="BN43" s="81"/>
      <c r="BO43" s="81"/>
      <c r="BP43" s="81"/>
      <c r="BQ43" s="79"/>
      <c r="BR43" s="79"/>
      <c r="BS43" s="79"/>
      <c r="BT43" s="79"/>
      <c r="BU43" s="81"/>
      <c r="BV43" s="81"/>
      <c r="BW43" s="81"/>
      <c r="BX43" s="79"/>
      <c r="BY43" s="79"/>
      <c r="BZ43" s="79"/>
      <c r="CA43" s="79"/>
      <c r="CB43" s="81"/>
      <c r="CC43" s="81"/>
      <c r="CD43" s="81"/>
      <c r="CE43" s="79"/>
      <c r="CF43" s="79"/>
      <c r="CG43" s="79"/>
      <c r="CH43" s="79"/>
      <c r="CI43" s="81"/>
      <c r="CJ43" s="81"/>
      <c r="CK43" s="81"/>
      <c r="CL43" s="79"/>
      <c r="CM43" s="79"/>
      <c r="CN43" s="79"/>
      <c r="CO43" s="79"/>
      <c r="CP43" s="81"/>
      <c r="CQ43" s="81"/>
      <c r="CR43" s="81"/>
      <c r="CS43" s="79"/>
      <c r="CT43" s="79"/>
      <c r="CU43" s="79"/>
      <c r="CV43" s="79"/>
      <c r="CW43" s="81"/>
      <c r="CX43" s="81"/>
      <c r="CY43" s="81"/>
      <c r="CZ43" s="79"/>
      <c r="DA43" s="79"/>
      <c r="DB43" s="79"/>
      <c r="DC43" s="79"/>
      <c r="DD43" s="81"/>
      <c r="DE43" s="81"/>
      <c r="DF43" s="81"/>
      <c r="DG43" s="79"/>
      <c r="DH43" s="79"/>
      <c r="DI43" s="79"/>
      <c r="DJ43" s="149"/>
      <c r="DK43" s="81"/>
      <c r="DL43" s="81"/>
      <c r="DM43" s="81"/>
      <c r="DN43" s="79"/>
      <c r="DO43" s="79"/>
      <c r="DP43" s="79"/>
      <c r="DQ43" s="149"/>
      <c r="DR43" s="81"/>
      <c r="DS43" s="81"/>
      <c r="DT43" s="81"/>
      <c r="DU43" s="79"/>
      <c r="DV43" s="79"/>
      <c r="DW43" s="79"/>
      <c r="DX43" s="79"/>
      <c r="DY43" s="81"/>
      <c r="DZ43" s="81"/>
      <c r="EA43" s="81"/>
      <c r="EB43" s="79"/>
      <c r="EC43" s="79"/>
      <c r="ED43" s="79"/>
      <c r="EE43" s="79"/>
      <c r="EF43" s="81"/>
      <c r="EG43" s="81"/>
      <c r="EH43" s="81"/>
      <c r="EI43" s="79"/>
      <c r="EJ43" s="79"/>
      <c r="EK43" s="79"/>
      <c r="EL43" s="79"/>
      <c r="EM43" s="81"/>
      <c r="EN43" s="81"/>
      <c r="EO43" s="81"/>
      <c r="EP43" s="79"/>
      <c r="EQ43" s="79"/>
      <c r="ER43" s="79"/>
      <c r="ES43" s="79"/>
      <c r="ET43" s="81"/>
      <c r="EU43" s="81"/>
      <c r="EV43" s="81"/>
      <c r="EW43" s="79"/>
      <c r="EX43" s="79"/>
      <c r="EY43" s="79"/>
      <c r="EZ43" s="79"/>
      <c r="FA43" s="81"/>
      <c r="FB43" s="81"/>
      <c r="FC43" s="81"/>
      <c r="FD43" s="79"/>
      <c r="FE43" s="79"/>
      <c r="FF43" s="79"/>
      <c r="FG43" s="79"/>
      <c r="FH43" s="81"/>
      <c r="FI43" s="81"/>
      <c r="FJ43" s="81"/>
      <c r="FK43" s="82"/>
      <c r="FL43" s="81"/>
      <c r="FM43" s="81"/>
      <c r="FN43" s="79"/>
      <c r="FO43" s="81"/>
      <c r="FP43" s="81"/>
      <c r="FQ43" s="81"/>
      <c r="FR43" s="82"/>
      <c r="FS43" s="81"/>
      <c r="FT43" s="81"/>
      <c r="FU43" s="79"/>
      <c r="FV43" s="81"/>
      <c r="FW43" s="81"/>
      <c r="FX43" s="81"/>
      <c r="FY43" s="79"/>
      <c r="FZ43" s="79"/>
      <c r="GA43" s="79"/>
      <c r="GB43" s="79"/>
      <c r="GC43" s="81"/>
      <c r="GD43" s="81"/>
      <c r="GE43" s="81"/>
      <c r="GF43" s="82"/>
      <c r="GG43" s="81"/>
      <c r="GH43" s="81"/>
      <c r="GI43" s="81"/>
      <c r="GJ43" s="81"/>
      <c r="GK43" s="81"/>
      <c r="GL43" s="81"/>
      <c r="GM43" s="82"/>
      <c r="GN43" s="81"/>
      <c r="GO43" s="81"/>
      <c r="GP43" s="79"/>
      <c r="GQ43" s="81"/>
      <c r="GR43" s="81"/>
      <c r="GS43" s="81"/>
      <c r="GT43" s="82"/>
      <c r="GU43" s="81"/>
      <c r="GV43" s="81"/>
      <c r="GW43" s="79"/>
      <c r="GX43" s="58"/>
    </row>
    <row r="44" spans="1:206" s="181" customFormat="1" ht="11.4">
      <c r="A44" s="177" t="s">
        <v>255</v>
      </c>
      <c r="B44" s="177"/>
      <c r="C44" s="185">
        <v>129389</v>
      </c>
      <c r="D44" s="87"/>
      <c r="E44" s="300">
        <v>0.47</v>
      </c>
      <c r="F44" s="179"/>
      <c r="G44" s="179"/>
      <c r="H44" s="179"/>
      <c r="I44" s="179"/>
      <c r="J44" s="185">
        <v>91490</v>
      </c>
      <c r="K44" s="87"/>
      <c r="L44" s="300">
        <v>0.33</v>
      </c>
      <c r="M44" s="179"/>
      <c r="N44" s="179"/>
      <c r="O44" s="179"/>
      <c r="P44" s="177"/>
      <c r="Q44" s="185">
        <v>-65477</v>
      </c>
      <c r="R44" s="87"/>
      <c r="S44" s="300">
        <v>-0.24</v>
      </c>
      <c r="T44" s="179"/>
      <c r="U44" s="179"/>
      <c r="V44" s="179"/>
      <c r="W44" s="177"/>
      <c r="X44" s="185">
        <v>103376</v>
      </c>
      <c r="Y44" s="87"/>
      <c r="Z44" s="300">
        <v>0.38</v>
      </c>
      <c r="AA44" s="179"/>
      <c r="AB44" s="179"/>
      <c r="AC44" s="179"/>
      <c r="AD44" s="179"/>
      <c r="AE44" s="185">
        <v>234225</v>
      </c>
      <c r="AF44" s="87"/>
      <c r="AG44" s="300">
        <v>0.86</v>
      </c>
      <c r="AH44" s="179"/>
      <c r="AI44" s="179"/>
      <c r="AJ44" s="179"/>
      <c r="AK44" s="179"/>
      <c r="AL44" s="185">
        <v>26392</v>
      </c>
      <c r="AM44" s="87"/>
      <c r="AN44" s="300">
        <v>0.1</v>
      </c>
      <c r="AO44" s="179"/>
      <c r="AP44" s="179"/>
      <c r="AQ44" s="179"/>
      <c r="AR44" s="179"/>
      <c r="AS44" s="185">
        <v>25965</v>
      </c>
      <c r="AT44" s="87"/>
      <c r="AU44" s="300">
        <v>0.1</v>
      </c>
      <c r="AV44" s="179"/>
      <c r="AW44" s="179"/>
      <c r="AX44" s="179"/>
      <c r="AY44" s="179"/>
      <c r="AZ44" s="185">
        <v>107467</v>
      </c>
      <c r="BA44" s="87"/>
      <c r="BB44" s="297">
        <v>0.4</v>
      </c>
      <c r="BC44" s="179"/>
      <c r="BD44" s="179"/>
      <c r="BE44" s="179"/>
      <c r="BF44" s="179"/>
      <c r="BG44" s="185">
        <v>74401</v>
      </c>
      <c r="BH44" s="87"/>
      <c r="BI44" s="253">
        <v>0.27</v>
      </c>
      <c r="BJ44" s="179"/>
      <c r="BK44" s="177"/>
      <c r="BL44" s="177"/>
      <c r="BM44" s="177"/>
      <c r="BN44" s="185">
        <v>285501</v>
      </c>
      <c r="BO44" s="87"/>
      <c r="BP44" s="253">
        <v>1.06</v>
      </c>
      <c r="BQ44" s="177"/>
      <c r="BR44" s="177"/>
      <c r="BS44" s="177"/>
      <c r="BT44" s="177"/>
      <c r="BU44" s="185">
        <v>71983</v>
      </c>
      <c r="BV44" s="87"/>
      <c r="BW44" s="183">
        <v>0.27</v>
      </c>
      <c r="BX44" s="177"/>
      <c r="BY44" s="177"/>
      <c r="BZ44" s="177"/>
      <c r="CA44" s="177"/>
      <c r="CB44" s="185">
        <v>72762</v>
      </c>
      <c r="CC44" s="87"/>
      <c r="CD44" s="183">
        <v>0.27</v>
      </c>
      <c r="CE44" s="177"/>
      <c r="CF44" s="177"/>
      <c r="CG44" s="177"/>
      <c r="CH44" s="177"/>
      <c r="CI44" s="185">
        <v>104432</v>
      </c>
      <c r="CJ44" s="87"/>
      <c r="CK44" s="183">
        <v>0.39</v>
      </c>
      <c r="CL44" s="177"/>
      <c r="CM44" s="177"/>
      <c r="CN44" s="177"/>
      <c r="CO44" s="177"/>
      <c r="CP44" s="185">
        <v>36324</v>
      </c>
      <c r="CQ44" s="87"/>
      <c r="CR44" s="183">
        <v>0.13</v>
      </c>
      <c r="CS44" s="177"/>
      <c r="CT44" s="177"/>
      <c r="CU44" s="177"/>
      <c r="CV44" s="177"/>
      <c r="CW44" s="185">
        <v>242224</v>
      </c>
      <c r="CX44" s="87"/>
      <c r="CY44" s="183">
        <v>0.91</v>
      </c>
      <c r="CZ44" s="177"/>
      <c r="DA44" s="177"/>
      <c r="DB44" s="177"/>
      <c r="DC44" s="177"/>
      <c r="DD44" s="185">
        <v>61723</v>
      </c>
      <c r="DE44" s="87"/>
      <c r="DF44" s="183">
        <v>0.23</v>
      </c>
      <c r="DG44" s="177"/>
      <c r="DH44" s="177"/>
      <c r="DI44" s="177"/>
      <c r="DJ44" s="179"/>
      <c r="DK44" s="185">
        <v>58794</v>
      </c>
      <c r="DL44" s="87"/>
      <c r="DM44" s="183">
        <v>0.22</v>
      </c>
      <c r="DN44" s="177"/>
      <c r="DO44" s="177"/>
      <c r="DP44" s="177"/>
      <c r="DQ44" s="179"/>
      <c r="DR44" s="185">
        <v>85111</v>
      </c>
      <c r="DS44" s="87"/>
      <c r="DT44" s="183">
        <v>0.32</v>
      </c>
      <c r="DU44" s="177"/>
      <c r="DV44" s="177"/>
      <c r="DW44" s="177"/>
      <c r="DX44" s="177"/>
      <c r="DY44" s="185">
        <v>36596</v>
      </c>
      <c r="DZ44" s="87"/>
      <c r="EA44" s="183">
        <v>0.14000000000000001</v>
      </c>
      <c r="EB44" s="177"/>
      <c r="EC44" s="177"/>
      <c r="ED44" s="177"/>
      <c r="EE44" s="177"/>
      <c r="EF44" s="185">
        <v>1025659</v>
      </c>
      <c r="EG44" s="87"/>
      <c r="EH44" s="183">
        <v>4.01</v>
      </c>
      <c r="EI44" s="177"/>
      <c r="EJ44" s="177"/>
      <c r="EK44" s="177"/>
      <c r="EL44" s="177"/>
      <c r="EM44" s="185">
        <v>46137</v>
      </c>
      <c r="EN44" s="87"/>
      <c r="EO44" s="183">
        <v>0.17</v>
      </c>
      <c r="EP44" s="177"/>
      <c r="EQ44" s="177"/>
      <c r="ER44" s="177"/>
      <c r="ES44" s="177"/>
      <c r="ET44" s="185">
        <v>21616</v>
      </c>
      <c r="EU44" s="87"/>
      <c r="EV44" s="183">
        <v>0.08</v>
      </c>
      <c r="EW44" s="177"/>
      <c r="EX44" s="177"/>
      <c r="EY44" s="177"/>
      <c r="EZ44" s="177"/>
      <c r="FA44" s="185">
        <v>45022</v>
      </c>
      <c r="FB44" s="87"/>
      <c r="FC44" s="183">
        <v>0.18</v>
      </c>
      <c r="FD44" s="177"/>
      <c r="FE44" s="177"/>
      <c r="FF44" s="177"/>
      <c r="FG44" s="177"/>
      <c r="FH44" s="185">
        <v>912884</v>
      </c>
      <c r="FI44" s="87"/>
      <c r="FJ44" s="183">
        <v>3.73</v>
      </c>
      <c r="FK44" s="104"/>
      <c r="FL44" s="88"/>
      <c r="FM44" s="88"/>
      <c r="FN44" s="177"/>
      <c r="FO44" s="185">
        <v>284477</v>
      </c>
      <c r="FP44" s="87"/>
      <c r="FQ44" s="183">
        <v>1.17</v>
      </c>
      <c r="FR44" s="104"/>
      <c r="FS44" s="88"/>
      <c r="FT44" s="88"/>
      <c r="FU44" s="177"/>
      <c r="FV44" s="185">
        <v>86390</v>
      </c>
      <c r="FW44" s="87"/>
      <c r="FX44" s="183">
        <v>0.35</v>
      </c>
      <c r="FY44" s="177"/>
      <c r="FZ44" s="177"/>
      <c r="GA44" s="177"/>
      <c r="GB44" s="177"/>
      <c r="GC44" s="185">
        <v>69115</v>
      </c>
      <c r="GD44" s="87"/>
      <c r="GE44" s="183">
        <v>0.28000000000000003</v>
      </c>
      <c r="GF44" s="104"/>
      <c r="GG44" s="178"/>
      <c r="GH44" s="88"/>
      <c r="GI44" s="88"/>
      <c r="GJ44" s="185">
        <v>87686</v>
      </c>
      <c r="GK44" s="87"/>
      <c r="GL44" s="183">
        <v>0.36</v>
      </c>
      <c r="GM44" s="104"/>
      <c r="GN44" s="178"/>
      <c r="GO44" s="88"/>
      <c r="GP44" s="177"/>
      <c r="GQ44" s="185">
        <v>41286</v>
      </c>
      <c r="GR44" s="87"/>
      <c r="GS44" s="183">
        <v>0.17</v>
      </c>
      <c r="GT44" s="104"/>
      <c r="GU44" s="88"/>
      <c r="GV44" s="88"/>
      <c r="GW44" s="177"/>
      <c r="GX44" s="180"/>
    </row>
    <row r="45" spans="1:206" s="57" customFormat="1" ht="11.4">
      <c r="A45" s="79" t="s">
        <v>114</v>
      </c>
      <c r="B45" s="79"/>
      <c r="C45" s="81"/>
      <c r="D45" s="81"/>
      <c r="E45" s="81"/>
      <c r="F45" s="149"/>
      <c r="G45" s="149"/>
      <c r="H45" s="149"/>
      <c r="I45" s="149"/>
      <c r="J45" s="81"/>
      <c r="K45" s="81"/>
      <c r="L45" s="81"/>
      <c r="M45" s="149"/>
      <c r="N45" s="149"/>
      <c r="O45" s="149"/>
      <c r="P45" s="79"/>
      <c r="Q45" s="81"/>
      <c r="R45" s="81"/>
      <c r="S45" s="81"/>
      <c r="T45" s="149"/>
      <c r="U45" s="149"/>
      <c r="V45" s="149"/>
      <c r="W45" s="79"/>
      <c r="X45" s="81"/>
      <c r="Y45" s="81"/>
      <c r="Z45" s="81"/>
      <c r="AA45" s="149"/>
      <c r="AB45" s="149"/>
      <c r="AC45" s="149"/>
      <c r="AD45" s="149"/>
      <c r="AE45" s="81"/>
      <c r="AF45" s="81"/>
      <c r="AG45" s="81"/>
      <c r="AH45" s="149"/>
      <c r="AI45" s="149"/>
      <c r="AJ45" s="149"/>
      <c r="AK45" s="149"/>
      <c r="AL45" s="81"/>
      <c r="AM45" s="81"/>
      <c r="AN45" s="81"/>
      <c r="AO45" s="149"/>
      <c r="AP45" s="149"/>
      <c r="AQ45" s="149"/>
      <c r="AR45" s="149"/>
      <c r="AS45" s="81"/>
      <c r="AT45" s="81"/>
      <c r="AU45" s="81"/>
      <c r="AV45" s="149"/>
      <c r="AW45" s="149"/>
      <c r="AX45" s="149"/>
      <c r="AY45" s="149"/>
      <c r="AZ45" s="81"/>
      <c r="BA45" s="81"/>
      <c r="BB45" s="81"/>
      <c r="BC45" s="149"/>
      <c r="BD45" s="149"/>
      <c r="BE45" s="149"/>
      <c r="BF45" s="149"/>
      <c r="BG45" s="81"/>
      <c r="BH45" s="81"/>
      <c r="BI45" s="81"/>
      <c r="BJ45" s="149"/>
      <c r="BK45" s="79"/>
      <c r="BL45" s="79"/>
      <c r="BM45" s="79"/>
      <c r="BN45" s="81"/>
      <c r="BO45" s="81"/>
      <c r="BP45" s="81"/>
      <c r="BQ45" s="79"/>
      <c r="BR45" s="79"/>
      <c r="BS45" s="79"/>
      <c r="BT45" s="79"/>
      <c r="BU45" s="81"/>
      <c r="BV45" s="81"/>
      <c r="BW45" s="81"/>
      <c r="BX45" s="79"/>
      <c r="BY45" s="79"/>
      <c r="BZ45" s="79"/>
      <c r="CA45" s="79"/>
      <c r="CB45" s="81"/>
      <c r="CC45" s="81"/>
      <c r="CD45" s="81"/>
      <c r="CE45" s="79"/>
      <c r="CF45" s="79"/>
      <c r="CG45" s="79"/>
      <c r="CH45" s="79"/>
      <c r="CI45" s="81"/>
      <c r="CJ45" s="81"/>
      <c r="CK45" s="81"/>
      <c r="CL45" s="79"/>
      <c r="CM45" s="79"/>
      <c r="CN45" s="79"/>
      <c r="CO45" s="79"/>
      <c r="CP45" s="81"/>
      <c r="CQ45" s="81"/>
      <c r="CR45" s="81"/>
      <c r="CS45" s="79"/>
      <c r="CT45" s="79"/>
      <c r="CU45" s="79"/>
      <c r="CV45" s="79"/>
      <c r="CW45" s="81"/>
      <c r="CX45" s="81"/>
      <c r="CY45" s="81"/>
      <c r="CZ45" s="79"/>
      <c r="DA45" s="79"/>
      <c r="DB45" s="79"/>
      <c r="DC45" s="79"/>
      <c r="DD45" s="81"/>
      <c r="DE45" s="81"/>
      <c r="DF45" s="81"/>
      <c r="DG45" s="79"/>
      <c r="DH45" s="79"/>
      <c r="DI45" s="79"/>
      <c r="DJ45" s="149"/>
      <c r="DK45" s="81"/>
      <c r="DL45" s="81"/>
      <c r="DM45" s="81"/>
      <c r="DN45" s="79"/>
      <c r="DO45" s="79"/>
      <c r="DP45" s="79"/>
      <c r="DQ45" s="149"/>
      <c r="DR45" s="81"/>
      <c r="DS45" s="81"/>
      <c r="DT45" s="81"/>
      <c r="DU45" s="79"/>
      <c r="DV45" s="79"/>
      <c r="DW45" s="79"/>
      <c r="DX45" s="79"/>
      <c r="DY45" s="81"/>
      <c r="DZ45" s="81"/>
      <c r="EA45" s="81"/>
      <c r="EB45" s="79"/>
      <c r="EC45" s="79"/>
      <c r="ED45" s="79"/>
      <c r="EE45" s="79"/>
      <c r="EF45" s="81"/>
      <c r="EG45" s="81"/>
      <c r="EH45" s="81"/>
      <c r="EI45" s="79"/>
      <c r="EJ45" s="79"/>
      <c r="EK45" s="79"/>
      <c r="EL45" s="79"/>
      <c r="EM45" s="81"/>
      <c r="EN45" s="81"/>
      <c r="EO45" s="81"/>
      <c r="EP45" s="79"/>
      <c r="EQ45" s="79"/>
      <c r="ER45" s="79"/>
      <c r="ES45" s="79"/>
      <c r="ET45" s="81"/>
      <c r="EU45" s="81"/>
      <c r="EV45" s="81"/>
      <c r="EW45" s="79"/>
      <c r="EX45" s="79"/>
      <c r="EY45" s="79"/>
      <c r="EZ45" s="79"/>
      <c r="FA45" s="81"/>
      <c r="FB45" s="81"/>
      <c r="FC45" s="81"/>
      <c r="FD45" s="79"/>
      <c r="FE45" s="79"/>
      <c r="FF45" s="79"/>
      <c r="FG45" s="79"/>
      <c r="FH45" s="81"/>
      <c r="FI45" s="81"/>
      <c r="FJ45" s="81"/>
      <c r="FK45" s="82"/>
      <c r="FL45" s="81"/>
      <c r="FM45" s="81"/>
      <c r="FN45" s="79"/>
      <c r="FO45" s="81"/>
      <c r="FP45" s="81"/>
      <c r="FQ45" s="81"/>
      <c r="FR45" s="82"/>
      <c r="FS45" s="81"/>
      <c r="FT45" s="81"/>
      <c r="FU45" s="79"/>
      <c r="FV45" s="81"/>
      <c r="FW45" s="81"/>
      <c r="FX45" s="81"/>
      <c r="FY45" s="79"/>
      <c r="FZ45" s="79"/>
      <c r="GA45" s="79"/>
      <c r="GB45" s="79"/>
      <c r="GC45" s="81"/>
      <c r="GD45" s="81"/>
      <c r="GE45" s="81"/>
      <c r="GF45" s="82"/>
      <c r="GG45" s="81"/>
      <c r="GH45" s="81"/>
      <c r="GI45" s="81"/>
      <c r="GJ45" s="81"/>
      <c r="GK45" s="81"/>
      <c r="GL45" s="81"/>
      <c r="GM45" s="82"/>
      <c r="GN45" s="81"/>
      <c r="GO45" s="81"/>
      <c r="GP45" s="79"/>
      <c r="GQ45" s="81"/>
      <c r="GR45" s="81"/>
      <c r="GS45" s="81"/>
      <c r="GT45" s="82"/>
      <c r="GU45" s="81"/>
      <c r="GV45" s="81"/>
      <c r="GW45" s="79"/>
      <c r="GX45" s="58"/>
    </row>
    <row r="46" spans="1:206" s="57" customFormat="1" ht="11.4">
      <c r="A46" s="97" t="s">
        <v>82</v>
      </c>
      <c r="B46" s="97"/>
      <c r="C46" s="81">
        <v>329656</v>
      </c>
      <c r="D46" s="81"/>
      <c r="E46" s="300">
        <v>1.21</v>
      </c>
      <c r="F46" s="150"/>
      <c r="G46" s="150"/>
      <c r="H46" s="150"/>
      <c r="I46" s="150"/>
      <c r="J46" s="81">
        <v>107609</v>
      </c>
      <c r="K46" s="81"/>
      <c r="L46" s="300">
        <v>0.39</v>
      </c>
      <c r="M46" s="150"/>
      <c r="N46" s="150"/>
      <c r="O46" s="150"/>
      <c r="P46" s="97"/>
      <c r="Q46" s="81">
        <v>109017</v>
      </c>
      <c r="R46" s="81"/>
      <c r="S46" s="300">
        <v>0.4</v>
      </c>
      <c r="T46" s="150"/>
      <c r="U46" s="150"/>
      <c r="V46" s="150"/>
      <c r="W46" s="97"/>
      <c r="X46" s="81">
        <v>113030</v>
      </c>
      <c r="Y46" s="81"/>
      <c r="Z46" s="300">
        <v>0.41</v>
      </c>
      <c r="AA46" s="150"/>
      <c r="AB46" s="150"/>
      <c r="AC46" s="150"/>
      <c r="AD46" s="150"/>
      <c r="AE46" s="81">
        <v>425276</v>
      </c>
      <c r="AF46" s="81"/>
      <c r="AG46" s="300">
        <v>1.56</v>
      </c>
      <c r="AH46" s="150"/>
      <c r="AI46" s="150"/>
      <c r="AJ46" s="150"/>
      <c r="AK46" s="150"/>
      <c r="AL46" s="81">
        <v>118717</v>
      </c>
      <c r="AM46" s="81"/>
      <c r="AN46" s="300">
        <v>0.44</v>
      </c>
      <c r="AO46" s="150"/>
      <c r="AP46" s="150"/>
      <c r="AQ46" s="150"/>
      <c r="AR46" s="150"/>
      <c r="AS46" s="81">
        <v>123344</v>
      </c>
      <c r="AT46" s="81"/>
      <c r="AU46" s="300">
        <v>0.45</v>
      </c>
      <c r="AV46" s="150"/>
      <c r="AW46" s="150"/>
      <c r="AX46" s="150"/>
      <c r="AY46" s="150"/>
      <c r="AZ46" s="81">
        <v>93759</v>
      </c>
      <c r="BA46" s="81"/>
      <c r="BB46" s="297">
        <v>0.35</v>
      </c>
      <c r="BC46" s="150"/>
      <c r="BD46" s="150"/>
      <c r="BE46" s="150"/>
      <c r="BF46" s="150"/>
      <c r="BG46" s="81">
        <v>89456</v>
      </c>
      <c r="BH46" s="81"/>
      <c r="BI46" s="96">
        <v>0.33</v>
      </c>
      <c r="BJ46" s="150"/>
      <c r="BK46" s="97"/>
      <c r="BL46" s="97"/>
      <c r="BM46" s="97"/>
      <c r="BN46" s="81">
        <v>373212</v>
      </c>
      <c r="BO46" s="81"/>
      <c r="BP46" s="96">
        <v>1.38</v>
      </c>
      <c r="BQ46" s="97"/>
      <c r="BR46" s="97"/>
      <c r="BS46" s="97"/>
      <c r="BT46" s="97"/>
      <c r="BU46" s="81">
        <v>92146</v>
      </c>
      <c r="BV46" s="81"/>
      <c r="BW46" s="96">
        <v>0.34</v>
      </c>
      <c r="BX46" s="97"/>
      <c r="BY46" s="97"/>
      <c r="BZ46" s="97"/>
      <c r="CA46" s="97"/>
      <c r="CB46" s="81">
        <v>93428</v>
      </c>
      <c r="CC46" s="81"/>
      <c r="CD46" s="96">
        <v>0.35</v>
      </c>
      <c r="CE46" s="97"/>
      <c r="CF46" s="97"/>
      <c r="CG46" s="97"/>
      <c r="CH46" s="97"/>
      <c r="CI46" s="81">
        <v>94285</v>
      </c>
      <c r="CJ46" s="81"/>
      <c r="CK46" s="96">
        <v>0.35</v>
      </c>
      <c r="CL46" s="97"/>
      <c r="CM46" s="97"/>
      <c r="CN46" s="97"/>
      <c r="CO46" s="97"/>
      <c r="CP46" s="81">
        <v>93353</v>
      </c>
      <c r="CQ46" s="81"/>
      <c r="CR46" s="96">
        <v>0.35</v>
      </c>
      <c r="CS46" s="97"/>
      <c r="CT46" s="97"/>
      <c r="CU46" s="97"/>
      <c r="CV46" s="97"/>
      <c r="CW46" s="81">
        <v>369986</v>
      </c>
      <c r="CX46" s="81"/>
      <c r="CY46" s="96">
        <v>1.38</v>
      </c>
      <c r="CZ46" s="97"/>
      <c r="DA46" s="97"/>
      <c r="DB46" s="97"/>
      <c r="DC46" s="97"/>
      <c r="DD46" s="81">
        <v>94776</v>
      </c>
      <c r="DE46" s="81"/>
      <c r="DF46" s="96">
        <v>0.35</v>
      </c>
      <c r="DG46" s="97"/>
      <c r="DH46" s="97"/>
      <c r="DI46" s="97"/>
      <c r="DJ46" s="150"/>
      <c r="DK46" s="81">
        <v>94065</v>
      </c>
      <c r="DL46" s="81"/>
      <c r="DM46" s="96">
        <v>0.35</v>
      </c>
      <c r="DN46" s="97"/>
      <c r="DO46" s="97"/>
      <c r="DP46" s="97"/>
      <c r="DQ46" s="150"/>
      <c r="DR46" s="81">
        <v>93396</v>
      </c>
      <c r="DS46" s="81"/>
      <c r="DT46" s="96">
        <v>0.35</v>
      </c>
      <c r="DU46" s="97"/>
      <c r="DV46" s="97"/>
      <c r="DW46" s="97"/>
      <c r="DX46" s="97"/>
      <c r="DY46" s="81">
        <v>87749</v>
      </c>
      <c r="DZ46" s="81"/>
      <c r="EA46" s="96">
        <v>0.33</v>
      </c>
      <c r="EB46" s="97"/>
      <c r="EC46" s="97"/>
      <c r="ED46" s="97"/>
      <c r="EE46" s="97"/>
      <c r="EF46" s="81">
        <v>281398</v>
      </c>
      <c r="EG46" s="81"/>
      <c r="EH46" s="96">
        <v>1.1000000000000001</v>
      </c>
      <c r="EI46" s="97"/>
      <c r="EJ46" s="97"/>
      <c r="EK46" s="97"/>
      <c r="EL46" s="97"/>
      <c r="EM46" s="81">
        <v>85882</v>
      </c>
      <c r="EN46" s="81"/>
      <c r="EO46" s="96">
        <v>0.32</v>
      </c>
      <c r="EP46" s="97"/>
      <c r="EQ46" s="97"/>
      <c r="ER46" s="97"/>
      <c r="ES46" s="97"/>
      <c r="ET46" s="81">
        <v>80110</v>
      </c>
      <c r="EU46" s="81"/>
      <c r="EV46" s="96">
        <v>0.3</v>
      </c>
      <c r="EW46" s="97"/>
      <c r="EX46" s="97"/>
      <c r="EY46" s="97"/>
      <c r="EZ46" s="97"/>
      <c r="FA46" s="81">
        <v>58663</v>
      </c>
      <c r="FB46" s="81"/>
      <c r="FC46" s="96">
        <v>0.24</v>
      </c>
      <c r="FD46" s="97"/>
      <c r="FE46" s="97"/>
      <c r="FF46" s="97"/>
      <c r="FG46" s="97"/>
      <c r="FH46" s="81">
        <v>56743</v>
      </c>
      <c r="FI46" s="81"/>
      <c r="FJ46" s="96">
        <v>0.23</v>
      </c>
      <c r="FK46" s="82"/>
      <c r="FL46" s="81"/>
      <c r="FM46" s="81"/>
      <c r="FN46" s="97"/>
      <c r="FO46" s="81">
        <v>187439</v>
      </c>
      <c r="FP46" s="81"/>
      <c r="FQ46" s="92">
        <v>0.77</v>
      </c>
      <c r="FR46" s="82"/>
      <c r="FS46" s="81"/>
      <c r="FT46" s="81"/>
      <c r="FU46" s="97"/>
      <c r="FV46" s="81">
        <v>47631</v>
      </c>
      <c r="FW46" s="81"/>
      <c r="FX46" s="96">
        <v>0.2</v>
      </c>
      <c r="FY46" s="97"/>
      <c r="FZ46" s="97"/>
      <c r="GA46" s="97"/>
      <c r="GB46" s="97"/>
      <c r="GC46" s="81">
        <v>45596</v>
      </c>
      <c r="GD46" s="81"/>
      <c r="GE46" s="96">
        <v>0.19</v>
      </c>
      <c r="GF46" s="82"/>
      <c r="GG46" s="92"/>
      <c r="GH46" s="81"/>
      <c r="GI46" s="81"/>
      <c r="GJ46" s="81">
        <v>46524</v>
      </c>
      <c r="GK46" s="81"/>
      <c r="GL46" s="96">
        <v>0.19</v>
      </c>
      <c r="GM46" s="82"/>
      <c r="GN46" s="92"/>
      <c r="GO46" s="81"/>
      <c r="GP46" s="97"/>
      <c r="GQ46" s="81">
        <v>47688</v>
      </c>
      <c r="GR46" s="81"/>
      <c r="GS46" s="96">
        <v>0.19</v>
      </c>
      <c r="GT46" s="82"/>
      <c r="GU46" s="81"/>
      <c r="GV46" s="81"/>
      <c r="GW46" s="97"/>
      <c r="GX46" s="58"/>
    </row>
    <row r="47" spans="1:206" s="57" customFormat="1" ht="11.4">
      <c r="A47" s="97" t="s">
        <v>73</v>
      </c>
      <c r="B47" s="97"/>
      <c r="C47" s="81">
        <v>38619</v>
      </c>
      <c r="D47" s="81"/>
      <c r="E47" s="300">
        <v>0.14000000000000001</v>
      </c>
      <c r="F47" s="150"/>
      <c r="G47" s="150"/>
      <c r="H47" s="150"/>
      <c r="I47" s="150"/>
      <c r="J47" s="81">
        <v>12357</v>
      </c>
      <c r="K47" s="81"/>
      <c r="L47" s="300">
        <v>0.05</v>
      </c>
      <c r="M47" s="150"/>
      <c r="N47" s="150"/>
      <c r="O47" s="150"/>
      <c r="P47" s="97"/>
      <c r="Q47" s="81">
        <v>14526</v>
      </c>
      <c r="R47" s="81"/>
      <c r="S47" s="300">
        <v>0.05</v>
      </c>
      <c r="T47" s="150"/>
      <c r="U47" s="150"/>
      <c r="V47" s="150"/>
      <c r="W47" s="97"/>
      <c r="X47" s="81">
        <v>11736</v>
      </c>
      <c r="Y47" s="81"/>
      <c r="Z47" s="300">
        <v>0.04</v>
      </c>
      <c r="AA47" s="150"/>
      <c r="AB47" s="150"/>
      <c r="AC47" s="150"/>
      <c r="AD47" s="150"/>
      <c r="AE47" s="81">
        <v>29532</v>
      </c>
      <c r="AF47" s="81"/>
      <c r="AG47" s="300">
        <v>0.11</v>
      </c>
      <c r="AH47" s="150"/>
      <c r="AI47" s="150"/>
      <c r="AJ47" s="150"/>
      <c r="AK47" s="150"/>
      <c r="AL47" s="81">
        <v>8002</v>
      </c>
      <c r="AM47" s="81"/>
      <c r="AN47" s="300">
        <v>0.03</v>
      </c>
      <c r="AO47" s="150"/>
      <c r="AP47" s="150"/>
      <c r="AQ47" s="150"/>
      <c r="AR47" s="150"/>
      <c r="AS47" s="81">
        <v>6856</v>
      </c>
      <c r="AT47" s="81"/>
      <c r="AU47" s="300">
        <v>0.03</v>
      </c>
      <c r="AV47" s="150"/>
      <c r="AW47" s="150"/>
      <c r="AX47" s="150"/>
      <c r="AY47" s="150"/>
      <c r="AZ47" s="81">
        <v>7783</v>
      </c>
      <c r="BA47" s="81"/>
      <c r="BB47" s="297">
        <v>0.03</v>
      </c>
      <c r="BC47" s="150"/>
      <c r="BD47" s="150"/>
      <c r="BE47" s="150"/>
      <c r="BF47" s="150"/>
      <c r="BG47" s="81">
        <v>6891</v>
      </c>
      <c r="BH47" s="81"/>
      <c r="BI47" s="96">
        <v>0.03</v>
      </c>
      <c r="BJ47" s="150"/>
      <c r="BK47" s="97"/>
      <c r="BL47" s="97"/>
      <c r="BM47" s="97"/>
      <c r="BN47" s="81">
        <v>26770</v>
      </c>
      <c r="BO47" s="81"/>
      <c r="BP47" s="96">
        <v>0.1</v>
      </c>
      <c r="BQ47" s="97"/>
      <c r="BR47" s="97"/>
      <c r="BS47" s="97"/>
      <c r="BT47" s="97"/>
      <c r="BU47" s="81">
        <v>6618</v>
      </c>
      <c r="BV47" s="81"/>
      <c r="BW47" s="96">
        <v>0.02</v>
      </c>
      <c r="BX47" s="97"/>
      <c r="BY47" s="97"/>
      <c r="BZ47" s="97"/>
      <c r="CA47" s="97"/>
      <c r="CB47" s="81">
        <v>6712</v>
      </c>
      <c r="CC47" s="81"/>
      <c r="CD47" s="96">
        <v>0.02</v>
      </c>
      <c r="CE47" s="97"/>
      <c r="CF47" s="97"/>
      <c r="CG47" s="97"/>
      <c r="CH47" s="97"/>
      <c r="CI47" s="81">
        <v>6885</v>
      </c>
      <c r="CJ47" s="81"/>
      <c r="CK47" s="96">
        <v>0.03</v>
      </c>
      <c r="CL47" s="97"/>
      <c r="CM47" s="97"/>
      <c r="CN47" s="97"/>
      <c r="CO47" s="97"/>
      <c r="CP47" s="81">
        <v>6555</v>
      </c>
      <c r="CQ47" s="81"/>
      <c r="CR47" s="96">
        <v>0.02</v>
      </c>
      <c r="CS47" s="97"/>
      <c r="CT47" s="97"/>
      <c r="CU47" s="97"/>
      <c r="CV47" s="97"/>
      <c r="CW47" s="81">
        <v>27594</v>
      </c>
      <c r="CX47" s="81"/>
      <c r="CY47" s="96">
        <v>0.1</v>
      </c>
      <c r="CZ47" s="97"/>
      <c r="DA47" s="97"/>
      <c r="DB47" s="97"/>
      <c r="DC47" s="97"/>
      <c r="DD47" s="81">
        <v>7121</v>
      </c>
      <c r="DE47" s="81"/>
      <c r="DF47" s="96">
        <v>0.03</v>
      </c>
      <c r="DG47" s="97"/>
      <c r="DH47" s="97"/>
      <c r="DI47" s="97"/>
      <c r="DJ47" s="150"/>
      <c r="DK47" s="81">
        <v>5080</v>
      </c>
      <c r="DL47" s="81"/>
      <c r="DM47" s="96">
        <v>0.02</v>
      </c>
      <c r="DN47" s="97"/>
      <c r="DO47" s="97"/>
      <c r="DP47" s="97"/>
      <c r="DQ47" s="150"/>
      <c r="DR47" s="81">
        <v>7158</v>
      </c>
      <c r="DS47" s="81"/>
      <c r="DT47" s="96">
        <v>0.03</v>
      </c>
      <c r="DU47" s="97"/>
      <c r="DV47" s="97"/>
      <c r="DW47" s="97"/>
      <c r="DX47" s="97"/>
      <c r="DY47" s="81">
        <v>8235</v>
      </c>
      <c r="DZ47" s="81"/>
      <c r="EA47" s="96">
        <v>0.03</v>
      </c>
      <c r="EB47" s="97"/>
      <c r="EC47" s="97"/>
      <c r="ED47" s="97"/>
      <c r="EE47" s="97"/>
      <c r="EF47" s="81">
        <v>30507</v>
      </c>
      <c r="EG47" s="81"/>
      <c r="EH47" s="96">
        <v>0.12</v>
      </c>
      <c r="EI47" s="97"/>
      <c r="EJ47" s="97"/>
      <c r="EK47" s="97"/>
      <c r="EL47" s="97"/>
      <c r="EM47" s="81">
        <v>8134</v>
      </c>
      <c r="EN47" s="81"/>
      <c r="EO47" s="96">
        <v>0.03</v>
      </c>
      <c r="EP47" s="97"/>
      <c r="EQ47" s="97"/>
      <c r="ER47" s="97"/>
      <c r="ES47" s="97"/>
      <c r="ET47" s="81">
        <v>6661</v>
      </c>
      <c r="EU47" s="81"/>
      <c r="EV47" s="96">
        <v>0.03</v>
      </c>
      <c r="EW47" s="97"/>
      <c r="EX47" s="97"/>
      <c r="EY47" s="97"/>
      <c r="EZ47" s="97"/>
      <c r="FA47" s="81">
        <v>7572</v>
      </c>
      <c r="FB47" s="81"/>
      <c r="FC47" s="96">
        <v>0.03</v>
      </c>
      <c r="FD47" s="97"/>
      <c r="FE47" s="97"/>
      <c r="FF47" s="97"/>
      <c r="FG47" s="97"/>
      <c r="FH47" s="81">
        <v>8140</v>
      </c>
      <c r="FI47" s="81"/>
      <c r="FJ47" s="96">
        <v>0.03</v>
      </c>
      <c r="FK47" s="82"/>
      <c r="FL47" s="81"/>
      <c r="FM47" s="81"/>
      <c r="FN47" s="97"/>
      <c r="FO47" s="81">
        <v>25978</v>
      </c>
      <c r="FP47" s="81"/>
      <c r="FQ47" s="92">
        <v>0.1</v>
      </c>
      <c r="FR47" s="82"/>
      <c r="FS47" s="81"/>
      <c r="FT47" s="81"/>
      <c r="FU47" s="97"/>
      <c r="FV47" s="81">
        <v>6898</v>
      </c>
      <c r="FW47" s="81"/>
      <c r="FX47" s="96">
        <v>0.03</v>
      </c>
      <c r="FY47" s="97"/>
      <c r="FZ47" s="97"/>
      <c r="GA47" s="97"/>
      <c r="GB47" s="97"/>
      <c r="GC47" s="81">
        <v>5966</v>
      </c>
      <c r="GD47" s="81"/>
      <c r="GE47" s="96">
        <v>0.02</v>
      </c>
      <c r="GF47" s="82"/>
      <c r="GG47" s="92"/>
      <c r="GH47" s="81"/>
      <c r="GI47" s="81"/>
      <c r="GJ47" s="81">
        <v>6581</v>
      </c>
      <c r="GK47" s="81"/>
      <c r="GL47" s="96">
        <v>0.03</v>
      </c>
      <c r="GM47" s="82"/>
      <c r="GN47" s="92"/>
      <c r="GO47" s="81"/>
      <c r="GP47" s="97"/>
      <c r="GQ47" s="81">
        <v>6533</v>
      </c>
      <c r="GR47" s="81"/>
      <c r="GS47" s="96">
        <v>0.03</v>
      </c>
      <c r="GT47" s="82"/>
      <c r="GU47" s="81"/>
      <c r="GV47" s="81"/>
      <c r="GW47" s="97"/>
      <c r="GX47" s="58"/>
    </row>
    <row r="48" spans="1:206" s="57" customFormat="1" ht="11.4">
      <c r="A48" s="97" t="s">
        <v>93</v>
      </c>
      <c r="B48" s="97"/>
      <c r="C48" s="81">
        <v>-1404</v>
      </c>
      <c r="D48" s="81"/>
      <c r="E48" s="300">
        <v>-0.01</v>
      </c>
      <c r="F48" s="150"/>
      <c r="G48" s="150"/>
      <c r="H48" s="150"/>
      <c r="I48" s="150"/>
      <c r="J48" s="81">
        <v>2846</v>
      </c>
      <c r="K48" s="81"/>
      <c r="L48" s="300">
        <v>0.01</v>
      </c>
      <c r="M48" s="150"/>
      <c r="N48" s="150"/>
      <c r="O48" s="150"/>
      <c r="P48" s="97"/>
      <c r="Q48" s="81">
        <v>-17494</v>
      </c>
      <c r="R48" s="81"/>
      <c r="S48" s="300">
        <v>-0.06</v>
      </c>
      <c r="T48" s="150"/>
      <c r="U48" s="150"/>
      <c r="V48" s="150"/>
      <c r="W48" s="97"/>
      <c r="X48" s="81">
        <v>13244</v>
      </c>
      <c r="Y48" s="81"/>
      <c r="Z48" s="300">
        <v>0.05</v>
      </c>
      <c r="AA48" s="150"/>
      <c r="AB48" s="150"/>
      <c r="AC48" s="150"/>
      <c r="AD48" s="150"/>
      <c r="AE48" s="81">
        <v>100428</v>
      </c>
      <c r="AF48" s="81"/>
      <c r="AG48" s="300">
        <v>0.37</v>
      </c>
      <c r="AH48" s="150"/>
      <c r="AI48" s="150"/>
      <c r="AJ48" s="150"/>
      <c r="AK48" s="150"/>
      <c r="AL48" s="81">
        <v>75849</v>
      </c>
      <c r="AM48" s="81"/>
      <c r="AN48" s="300">
        <v>0.28000000000000003</v>
      </c>
      <c r="AO48" s="150"/>
      <c r="AP48" s="150"/>
      <c r="AQ48" s="150"/>
      <c r="AR48" s="150"/>
      <c r="AS48" s="81">
        <v>9406</v>
      </c>
      <c r="AT48" s="81"/>
      <c r="AU48" s="300">
        <v>0.03</v>
      </c>
      <c r="AV48" s="150"/>
      <c r="AW48" s="150"/>
      <c r="AX48" s="150"/>
      <c r="AY48" s="150"/>
      <c r="AZ48" s="81">
        <v>10072</v>
      </c>
      <c r="BA48" s="81"/>
      <c r="BB48" s="297">
        <v>0.04</v>
      </c>
      <c r="BC48" s="150"/>
      <c r="BD48" s="150"/>
      <c r="BE48" s="150"/>
      <c r="BF48" s="150"/>
      <c r="BG48" s="81">
        <v>5101</v>
      </c>
      <c r="BH48" s="81"/>
      <c r="BI48" s="96">
        <v>0.02</v>
      </c>
      <c r="BJ48" s="150"/>
      <c r="BK48" s="97"/>
      <c r="BL48" s="97"/>
      <c r="BM48" s="97"/>
      <c r="BN48" s="81">
        <v>35719</v>
      </c>
      <c r="BO48" s="81"/>
      <c r="BP48" s="96">
        <v>0.13</v>
      </c>
      <c r="BQ48" s="97"/>
      <c r="BR48" s="97"/>
      <c r="BS48" s="97"/>
      <c r="BT48" s="97"/>
      <c r="BU48" s="81">
        <v>2232</v>
      </c>
      <c r="BV48" s="81"/>
      <c r="BW48" s="96">
        <v>0.01</v>
      </c>
      <c r="BX48" s="97"/>
      <c r="BY48" s="97"/>
      <c r="BZ48" s="97"/>
      <c r="CA48" s="97"/>
      <c r="CB48" s="81">
        <v>796</v>
      </c>
      <c r="CC48" s="81"/>
      <c r="CD48" s="96">
        <v>0</v>
      </c>
      <c r="CE48" s="97"/>
      <c r="CF48" s="97"/>
      <c r="CG48" s="97"/>
      <c r="CH48" s="97"/>
      <c r="CI48" s="81">
        <v>9380</v>
      </c>
      <c r="CJ48" s="81"/>
      <c r="CK48" s="96">
        <v>0.03</v>
      </c>
      <c r="CL48" s="97"/>
      <c r="CM48" s="97"/>
      <c r="CN48" s="97"/>
      <c r="CO48" s="97"/>
      <c r="CP48" s="81">
        <v>23311</v>
      </c>
      <c r="CQ48" s="81"/>
      <c r="CR48" s="96">
        <v>0.09</v>
      </c>
      <c r="CS48" s="97"/>
      <c r="CT48" s="97"/>
      <c r="CU48" s="97"/>
      <c r="CV48" s="97"/>
      <c r="CW48" s="81">
        <v>29211</v>
      </c>
      <c r="CX48" s="81"/>
      <c r="CY48" s="96">
        <v>0.11</v>
      </c>
      <c r="CZ48" s="97"/>
      <c r="DA48" s="97"/>
      <c r="DB48" s="97"/>
      <c r="DC48" s="97"/>
      <c r="DD48" s="81">
        <v>7821</v>
      </c>
      <c r="DE48" s="81"/>
      <c r="DF48" s="96">
        <v>0.03</v>
      </c>
      <c r="DG48" s="97"/>
      <c r="DH48" s="97"/>
      <c r="DI48" s="97"/>
      <c r="DJ48" s="150"/>
      <c r="DK48" s="81">
        <v>2644</v>
      </c>
      <c r="DL48" s="81"/>
      <c r="DM48" s="96">
        <v>0.01</v>
      </c>
      <c r="DN48" s="97"/>
      <c r="DO48" s="97"/>
      <c r="DP48" s="97"/>
      <c r="DQ48" s="150"/>
      <c r="DR48" s="81">
        <v>715</v>
      </c>
      <c r="DS48" s="81"/>
      <c r="DT48" s="96">
        <v>0</v>
      </c>
      <c r="DU48" s="97"/>
      <c r="DV48" s="97"/>
      <c r="DW48" s="97"/>
      <c r="DX48" s="97"/>
      <c r="DY48" s="81">
        <v>18031</v>
      </c>
      <c r="DZ48" s="81"/>
      <c r="EA48" s="96">
        <v>7.0000000000000007E-2</v>
      </c>
      <c r="EB48" s="97"/>
      <c r="EC48" s="97"/>
      <c r="ED48" s="97"/>
      <c r="EE48" s="97"/>
      <c r="EF48" s="81">
        <v>63618</v>
      </c>
      <c r="EG48" s="81"/>
      <c r="EH48" s="96">
        <v>0.25</v>
      </c>
      <c r="EI48" s="97"/>
      <c r="EJ48" s="97"/>
      <c r="EK48" s="97"/>
      <c r="EL48" s="97"/>
      <c r="EM48" s="81">
        <v>19461</v>
      </c>
      <c r="EN48" s="81"/>
      <c r="EO48" s="96">
        <v>7.0000000000000007E-2</v>
      </c>
      <c r="EP48" s="97"/>
      <c r="EQ48" s="97"/>
      <c r="ER48" s="97"/>
      <c r="ES48" s="97"/>
      <c r="ET48" s="81">
        <v>20586</v>
      </c>
      <c r="EU48" s="81"/>
      <c r="EV48" s="96">
        <v>0.08</v>
      </c>
      <c r="EW48" s="97"/>
      <c r="EX48" s="97"/>
      <c r="EY48" s="97"/>
      <c r="EZ48" s="97"/>
      <c r="FA48" s="81">
        <v>11117</v>
      </c>
      <c r="FB48" s="81"/>
      <c r="FC48" s="96">
        <v>0.04</v>
      </c>
      <c r="FD48" s="97"/>
      <c r="FE48" s="97"/>
      <c r="FF48" s="97"/>
      <c r="FG48" s="97"/>
      <c r="FH48" s="81">
        <v>12454</v>
      </c>
      <c r="FI48" s="81"/>
      <c r="FJ48" s="96">
        <v>0.05</v>
      </c>
      <c r="FK48" s="82"/>
      <c r="FL48" s="81"/>
      <c r="FM48" s="81"/>
      <c r="FN48" s="97"/>
      <c r="FO48" s="81">
        <v>34846</v>
      </c>
      <c r="FP48" s="81"/>
      <c r="FQ48" s="92">
        <v>0.14000000000000001</v>
      </c>
      <c r="FR48" s="82"/>
      <c r="FS48" s="81"/>
      <c r="FT48" s="81"/>
      <c r="FU48" s="97"/>
      <c r="FV48" s="81">
        <v>10092</v>
      </c>
      <c r="FW48" s="81"/>
      <c r="FX48" s="96">
        <v>0.04</v>
      </c>
      <c r="FY48" s="97"/>
      <c r="FZ48" s="97"/>
      <c r="GA48" s="97"/>
      <c r="GB48" s="97"/>
      <c r="GC48" s="81">
        <v>-1671</v>
      </c>
      <c r="GD48" s="81"/>
      <c r="GE48" s="96">
        <v>0</v>
      </c>
      <c r="GF48" s="82"/>
      <c r="GG48" s="92"/>
      <c r="GH48" s="81"/>
      <c r="GI48" s="81"/>
      <c r="GJ48" s="81">
        <v>9088</v>
      </c>
      <c r="GK48" s="81"/>
      <c r="GL48" s="96">
        <v>0.04</v>
      </c>
      <c r="GM48" s="82"/>
      <c r="GN48" s="92"/>
      <c r="GO48" s="81"/>
      <c r="GP48" s="97"/>
      <c r="GQ48" s="81">
        <v>17337</v>
      </c>
      <c r="GR48" s="81"/>
      <c r="GS48" s="96">
        <v>7.0000000000000007E-2</v>
      </c>
      <c r="GT48" s="82"/>
      <c r="GU48" s="81"/>
      <c r="GV48" s="81"/>
      <c r="GW48" s="97"/>
      <c r="GX48" s="58"/>
    </row>
    <row r="49" spans="1:206" s="57" customFormat="1" ht="11.4">
      <c r="A49" s="97" t="s">
        <v>139</v>
      </c>
      <c r="B49" s="97"/>
      <c r="C49" s="81">
        <v>-16417</v>
      </c>
      <c r="D49" s="81"/>
      <c r="E49" s="96">
        <v>-0.06</v>
      </c>
      <c r="F49" s="150"/>
      <c r="G49" s="150"/>
      <c r="H49" s="150"/>
      <c r="I49" s="150"/>
      <c r="J49" s="81">
        <v>-8283</v>
      </c>
      <c r="K49" s="81"/>
      <c r="L49" s="96">
        <v>-0.03</v>
      </c>
      <c r="M49" s="150"/>
      <c r="N49" s="150"/>
      <c r="O49" s="150"/>
      <c r="P49" s="97"/>
      <c r="Q49" s="81">
        <v>-5251</v>
      </c>
      <c r="R49" s="81"/>
      <c r="S49" s="96">
        <v>-0.02</v>
      </c>
      <c r="T49" s="150"/>
      <c r="U49" s="150"/>
      <c r="V49" s="150"/>
      <c r="W49" s="97"/>
      <c r="X49" s="81">
        <v>-2883</v>
      </c>
      <c r="Y49" s="81"/>
      <c r="Z49" s="96">
        <v>-0.01</v>
      </c>
      <c r="AA49" s="150"/>
      <c r="AB49" s="150"/>
      <c r="AC49" s="150"/>
      <c r="AD49" s="150"/>
      <c r="AE49" s="81">
        <v>11946</v>
      </c>
      <c r="AF49" s="81"/>
      <c r="AG49" s="96">
        <v>0.04</v>
      </c>
      <c r="AH49" s="150"/>
      <c r="AI49" s="150"/>
      <c r="AJ49" s="150"/>
      <c r="AK49" s="150"/>
      <c r="AL49" s="81">
        <v>-7790</v>
      </c>
      <c r="AM49" s="81"/>
      <c r="AN49" s="96">
        <v>-0.03</v>
      </c>
      <c r="AO49" s="150"/>
      <c r="AP49" s="150"/>
      <c r="AQ49" s="150"/>
      <c r="AR49" s="150"/>
      <c r="AS49" s="81">
        <v>18923</v>
      </c>
      <c r="AT49" s="81"/>
      <c r="AU49" s="96">
        <v>7.0000000000000007E-2</v>
      </c>
      <c r="AV49" s="150"/>
      <c r="AW49" s="150"/>
      <c r="AX49" s="150"/>
      <c r="AY49" s="150"/>
      <c r="AZ49" s="81">
        <v>-1972</v>
      </c>
      <c r="BA49" s="81"/>
      <c r="BB49" s="96">
        <v>-0.01</v>
      </c>
      <c r="BC49" s="150"/>
      <c r="BD49" s="150"/>
      <c r="BE49" s="150"/>
      <c r="BF49" s="150"/>
      <c r="BG49" s="81">
        <v>2785</v>
      </c>
      <c r="BH49" s="81"/>
      <c r="BI49" s="96">
        <v>0.01</v>
      </c>
      <c r="BJ49" s="150"/>
      <c r="BK49" s="97"/>
      <c r="BL49" s="97"/>
      <c r="BM49" s="97"/>
      <c r="BN49" s="81">
        <v>-10156</v>
      </c>
      <c r="BO49" s="81"/>
      <c r="BP49" s="96">
        <v>-0.04</v>
      </c>
      <c r="BQ49" s="97"/>
      <c r="BR49" s="97"/>
      <c r="BS49" s="97"/>
      <c r="BT49" s="97"/>
      <c r="BU49" s="81">
        <v>-3191</v>
      </c>
      <c r="BV49" s="81"/>
      <c r="BW49" s="96">
        <v>-0.01</v>
      </c>
      <c r="BX49" s="97"/>
      <c r="BY49" s="97"/>
      <c r="BZ49" s="97"/>
      <c r="CA49" s="97"/>
      <c r="CB49" s="81">
        <v>-5065</v>
      </c>
      <c r="CC49" s="81"/>
      <c r="CD49" s="96">
        <v>-0.02</v>
      </c>
      <c r="CE49" s="97"/>
      <c r="CF49" s="97"/>
      <c r="CG49" s="97"/>
      <c r="CH49" s="97"/>
      <c r="CI49" s="81">
        <v>-378</v>
      </c>
      <c r="CJ49" s="81"/>
      <c r="CK49" s="96">
        <v>0</v>
      </c>
      <c r="CL49" s="97"/>
      <c r="CM49" s="97"/>
      <c r="CN49" s="97"/>
      <c r="CO49" s="97"/>
      <c r="CP49" s="81">
        <v>-1522</v>
      </c>
      <c r="CQ49" s="81"/>
      <c r="CR49" s="96">
        <v>-0.01</v>
      </c>
      <c r="CS49" s="97"/>
      <c r="CT49" s="97"/>
      <c r="CU49" s="97"/>
      <c r="CV49" s="97"/>
      <c r="CW49" s="81">
        <v>-17973</v>
      </c>
      <c r="CX49" s="81"/>
      <c r="CY49" s="96">
        <v>-7.0000000000000007E-2</v>
      </c>
      <c r="CZ49" s="97"/>
      <c r="DA49" s="97"/>
      <c r="DB49" s="97"/>
      <c r="DC49" s="97"/>
      <c r="DD49" s="81">
        <v>8938</v>
      </c>
      <c r="DE49" s="81"/>
      <c r="DF49" s="96">
        <v>0.03</v>
      </c>
      <c r="DG49" s="97"/>
      <c r="DH49" s="97"/>
      <c r="DI49" s="97"/>
      <c r="DJ49" s="150"/>
      <c r="DK49" s="81">
        <v>-11140</v>
      </c>
      <c r="DL49" s="81"/>
      <c r="DM49" s="96">
        <v>-0.04</v>
      </c>
      <c r="DN49" s="97"/>
      <c r="DO49" s="97"/>
      <c r="DP49" s="97"/>
      <c r="DQ49" s="150"/>
      <c r="DR49" s="81">
        <v>-5547</v>
      </c>
      <c r="DS49" s="81"/>
      <c r="DT49" s="96">
        <v>-0.02</v>
      </c>
      <c r="DU49" s="97"/>
      <c r="DV49" s="97"/>
      <c r="DW49" s="97"/>
      <c r="DX49" s="97"/>
      <c r="DY49" s="81">
        <v>-10224</v>
      </c>
      <c r="DZ49" s="81"/>
      <c r="EA49" s="96">
        <v>-0.04</v>
      </c>
      <c r="EB49" s="97"/>
      <c r="EC49" s="97"/>
      <c r="ED49" s="97"/>
      <c r="EE49" s="97"/>
      <c r="EF49" s="81">
        <v>-15743</v>
      </c>
      <c r="EG49" s="81"/>
      <c r="EH49" s="96">
        <v>-0.06</v>
      </c>
      <c r="EI49" s="97"/>
      <c r="EJ49" s="97"/>
      <c r="EK49" s="97"/>
      <c r="EL49" s="97"/>
      <c r="EM49" s="81">
        <v>-11178</v>
      </c>
      <c r="EN49" s="81"/>
      <c r="EO49" s="96">
        <v>-0.04</v>
      </c>
      <c r="EP49" s="97"/>
      <c r="EQ49" s="97"/>
      <c r="ER49" s="97"/>
      <c r="ES49" s="97"/>
      <c r="ET49" s="81">
        <v>-1424</v>
      </c>
      <c r="EU49" s="81"/>
      <c r="EV49" s="96">
        <v>-0.01</v>
      </c>
      <c r="EW49" s="97"/>
      <c r="EX49" s="97"/>
      <c r="EY49" s="97"/>
      <c r="EZ49" s="97"/>
      <c r="FA49" s="81">
        <v>3558</v>
      </c>
      <c r="FB49" s="81"/>
      <c r="FC49" s="96">
        <v>0.01</v>
      </c>
      <c r="FD49" s="97"/>
      <c r="FE49" s="97"/>
      <c r="FF49" s="97"/>
      <c r="FG49" s="97"/>
      <c r="FH49" s="81">
        <v>-6699</v>
      </c>
      <c r="FI49" s="81"/>
      <c r="FJ49" s="96">
        <v>-0.02</v>
      </c>
      <c r="FK49" s="82"/>
      <c r="FL49" s="81"/>
      <c r="FM49" s="81"/>
      <c r="FN49" s="97"/>
      <c r="FO49" s="81">
        <v>1423</v>
      </c>
      <c r="FP49" s="81"/>
      <c r="FQ49" s="92">
        <v>0.01</v>
      </c>
      <c r="FR49" s="82"/>
      <c r="FS49" s="81"/>
      <c r="FT49" s="81"/>
      <c r="FU49" s="97"/>
      <c r="FV49" s="81">
        <v>-409</v>
      </c>
      <c r="FW49" s="81"/>
      <c r="FX49" s="96">
        <v>0</v>
      </c>
      <c r="FY49" s="97"/>
      <c r="FZ49" s="97"/>
      <c r="GA49" s="97"/>
      <c r="GB49" s="97"/>
      <c r="GC49" s="81">
        <v>-2120</v>
      </c>
      <c r="GD49" s="81"/>
      <c r="GE49" s="96">
        <v>-0.01</v>
      </c>
      <c r="GF49" s="82"/>
      <c r="GG49" s="92"/>
      <c r="GH49" s="81"/>
      <c r="GI49" s="81"/>
      <c r="GJ49" s="81">
        <v>-961</v>
      </c>
      <c r="GK49" s="81"/>
      <c r="GL49" s="96">
        <v>0</v>
      </c>
      <c r="GM49" s="82"/>
      <c r="GN49" s="92"/>
      <c r="GO49" s="81"/>
      <c r="GP49" s="97"/>
      <c r="GQ49" s="81">
        <v>4913</v>
      </c>
      <c r="GR49" s="81"/>
      <c r="GS49" s="96">
        <v>0.02</v>
      </c>
      <c r="GT49" s="82"/>
      <c r="GU49" s="81"/>
      <c r="GV49" s="81"/>
      <c r="GW49" s="97"/>
      <c r="GX49" s="58"/>
    </row>
    <row r="50" spans="1:206" s="57" customFormat="1" ht="11.4">
      <c r="A50" s="97" t="s">
        <v>81</v>
      </c>
      <c r="B50" s="97"/>
      <c r="C50" s="81">
        <v>342121</v>
      </c>
      <c r="D50" s="81"/>
      <c r="E50" s="300">
        <v>1.26</v>
      </c>
      <c r="F50" s="150"/>
      <c r="G50" s="150"/>
      <c r="H50" s="150"/>
      <c r="I50" s="150"/>
      <c r="J50" s="81">
        <v>31818</v>
      </c>
      <c r="K50" s="81"/>
      <c r="L50" s="300">
        <v>0.12</v>
      </c>
      <c r="M50" s="150"/>
      <c r="N50" s="150"/>
      <c r="O50" s="150"/>
      <c r="P50" s="97"/>
      <c r="Q50" s="81">
        <v>267559</v>
      </c>
      <c r="R50" s="81"/>
      <c r="S50" s="300">
        <v>0.98</v>
      </c>
      <c r="T50" s="150"/>
      <c r="U50" s="150"/>
      <c r="V50" s="150"/>
      <c r="W50" s="97"/>
      <c r="X50" s="81">
        <v>42744</v>
      </c>
      <c r="Y50" s="81"/>
      <c r="Z50" s="300">
        <v>0.16</v>
      </c>
      <c r="AA50" s="150"/>
      <c r="AB50" s="150"/>
      <c r="AC50" s="150"/>
      <c r="AD50" s="150"/>
      <c r="AE50" s="81">
        <v>110837</v>
      </c>
      <c r="AF50" s="81"/>
      <c r="AG50" s="300">
        <v>0.41</v>
      </c>
      <c r="AH50" s="150"/>
      <c r="AI50" s="150"/>
      <c r="AJ50" s="150"/>
      <c r="AK50" s="150"/>
      <c r="AL50" s="81">
        <v>32037</v>
      </c>
      <c r="AM50" s="81"/>
      <c r="AN50" s="300">
        <v>0.12</v>
      </c>
      <c r="AO50" s="150"/>
      <c r="AP50" s="150"/>
      <c r="AQ50" s="150"/>
      <c r="AR50" s="150"/>
      <c r="AS50" s="81">
        <v>8891</v>
      </c>
      <c r="AT50" s="81"/>
      <c r="AU50" s="300">
        <v>0.03</v>
      </c>
      <c r="AV50" s="150"/>
      <c r="AW50" s="150"/>
      <c r="AX50" s="150"/>
      <c r="AY50" s="150"/>
      <c r="AZ50" s="81">
        <v>46818</v>
      </c>
      <c r="BA50" s="81"/>
      <c r="BB50" s="297">
        <v>0.17</v>
      </c>
      <c r="BC50" s="150"/>
      <c r="BD50" s="150"/>
      <c r="BE50" s="150"/>
      <c r="BF50" s="150"/>
      <c r="BG50" s="81">
        <v>23091</v>
      </c>
      <c r="BH50" s="81"/>
      <c r="BI50" s="96">
        <v>0.09</v>
      </c>
      <c r="BJ50" s="150"/>
      <c r="BK50" s="97"/>
      <c r="BL50" s="97"/>
      <c r="BM50" s="97"/>
      <c r="BN50" s="81">
        <v>154937</v>
      </c>
      <c r="BO50" s="81"/>
      <c r="BP50" s="96">
        <v>0.56999999999999995</v>
      </c>
      <c r="BQ50" s="97"/>
      <c r="BR50" s="97"/>
      <c r="BS50" s="97"/>
      <c r="BT50" s="97"/>
      <c r="BU50" s="81">
        <v>56309</v>
      </c>
      <c r="BV50" s="81"/>
      <c r="BW50" s="96">
        <v>0.21</v>
      </c>
      <c r="BX50" s="97"/>
      <c r="BY50" s="97"/>
      <c r="BZ50" s="97"/>
      <c r="CA50" s="97"/>
      <c r="CB50" s="81">
        <v>32542</v>
      </c>
      <c r="CC50" s="81"/>
      <c r="CD50" s="96">
        <v>0.12</v>
      </c>
      <c r="CE50" s="97"/>
      <c r="CF50" s="97"/>
      <c r="CG50" s="97"/>
      <c r="CH50" s="97"/>
      <c r="CI50" s="81">
        <v>36236</v>
      </c>
      <c r="CJ50" s="81"/>
      <c r="CK50" s="96">
        <v>0.13</v>
      </c>
      <c r="CL50" s="97"/>
      <c r="CM50" s="97"/>
      <c r="CN50" s="97"/>
      <c r="CO50" s="97"/>
      <c r="CP50" s="81">
        <v>29850</v>
      </c>
      <c r="CQ50" s="81"/>
      <c r="CR50" s="96">
        <v>0.11</v>
      </c>
      <c r="CS50" s="97"/>
      <c r="CT50" s="97"/>
      <c r="CU50" s="97"/>
      <c r="CV50" s="97"/>
      <c r="CW50" s="81">
        <v>143826</v>
      </c>
      <c r="CX50" s="81"/>
      <c r="CY50" s="96">
        <v>0.54</v>
      </c>
      <c r="CZ50" s="97"/>
      <c r="DA50" s="97"/>
      <c r="DB50" s="97"/>
      <c r="DC50" s="97"/>
      <c r="DD50" s="81">
        <v>43182</v>
      </c>
      <c r="DE50" s="81"/>
      <c r="DF50" s="96">
        <v>0.16</v>
      </c>
      <c r="DG50" s="97"/>
      <c r="DH50" s="97"/>
      <c r="DI50" s="97"/>
      <c r="DJ50" s="150"/>
      <c r="DK50" s="81">
        <v>20129</v>
      </c>
      <c r="DL50" s="81"/>
      <c r="DM50" s="96">
        <v>7.0000000000000007E-2</v>
      </c>
      <c r="DN50" s="97"/>
      <c r="DO50" s="97"/>
      <c r="DP50" s="97"/>
      <c r="DQ50" s="150"/>
      <c r="DR50" s="81">
        <v>53146</v>
      </c>
      <c r="DS50" s="81"/>
      <c r="DT50" s="96">
        <v>0.2</v>
      </c>
      <c r="DU50" s="97"/>
      <c r="DV50" s="97"/>
      <c r="DW50" s="97"/>
      <c r="DX50" s="97"/>
      <c r="DY50" s="81">
        <v>27369</v>
      </c>
      <c r="DZ50" s="81"/>
      <c r="EA50" s="96">
        <v>0.1</v>
      </c>
      <c r="EB50" s="97"/>
      <c r="EC50" s="97"/>
      <c r="ED50" s="97"/>
      <c r="EE50" s="97"/>
      <c r="EF50" s="81">
        <v>-776364</v>
      </c>
      <c r="EG50" s="81"/>
      <c r="EH50" s="96">
        <v>-3.03</v>
      </c>
      <c r="EI50" s="150"/>
      <c r="EJ50" s="150"/>
      <c r="EK50" s="150"/>
      <c r="EL50" s="150"/>
      <c r="EM50" s="81">
        <v>39000</v>
      </c>
      <c r="EN50" s="81"/>
      <c r="EO50" s="96">
        <v>0.15</v>
      </c>
      <c r="EP50" s="150"/>
      <c r="EQ50" s="97"/>
      <c r="ER50" s="97"/>
      <c r="ES50" s="97"/>
      <c r="ET50" s="81">
        <v>13239</v>
      </c>
      <c r="EU50" s="81"/>
      <c r="EV50" s="96">
        <v>0.05</v>
      </c>
      <c r="EW50" s="97"/>
      <c r="EX50" s="97"/>
      <c r="EY50" s="97"/>
      <c r="EZ50" s="97"/>
      <c r="FA50" s="81">
        <v>30822</v>
      </c>
      <c r="FB50" s="81"/>
      <c r="FC50" s="96">
        <v>0.12</v>
      </c>
      <c r="FD50" s="97"/>
      <c r="FE50" s="97"/>
      <c r="FF50" s="97"/>
      <c r="FG50" s="97"/>
      <c r="FH50" s="81">
        <v>-859425</v>
      </c>
      <c r="FI50" s="81"/>
      <c r="FJ50" s="96">
        <v>-3.51</v>
      </c>
      <c r="FK50" s="82"/>
      <c r="FL50" s="81"/>
      <c r="FM50" s="81"/>
      <c r="FN50" s="97"/>
      <c r="FO50" s="81">
        <v>6282</v>
      </c>
      <c r="FP50" s="81"/>
      <c r="FQ50" s="92">
        <v>0.03</v>
      </c>
      <c r="FR50" s="82"/>
      <c r="FS50" s="81"/>
      <c r="FT50" s="81"/>
      <c r="FU50" s="97"/>
      <c r="FV50" s="81">
        <v>-14347</v>
      </c>
      <c r="FW50" s="81"/>
      <c r="FX50" s="96">
        <v>-0.06</v>
      </c>
      <c r="FY50" s="97"/>
      <c r="FZ50" s="97"/>
      <c r="GA50" s="97"/>
      <c r="GB50" s="97"/>
      <c r="GC50" s="81">
        <v>5353</v>
      </c>
      <c r="GD50" s="81"/>
      <c r="GE50" s="96">
        <v>0.02</v>
      </c>
      <c r="GF50" s="82"/>
      <c r="GG50" s="92"/>
      <c r="GH50" s="81"/>
      <c r="GI50" s="81"/>
      <c r="GJ50" s="81">
        <v>4074</v>
      </c>
      <c r="GK50" s="81"/>
      <c r="GL50" s="96">
        <v>0.01</v>
      </c>
      <c r="GM50" s="82"/>
      <c r="GN50" s="92"/>
      <c r="GO50" s="81"/>
      <c r="GP50" s="97"/>
      <c r="GQ50" s="81">
        <v>11202</v>
      </c>
      <c r="GR50" s="81"/>
      <c r="GS50" s="96">
        <v>0.05</v>
      </c>
      <c r="GT50" s="82"/>
      <c r="GU50" s="81"/>
      <c r="GV50" s="81"/>
      <c r="GW50" s="97"/>
      <c r="GX50" s="58"/>
    </row>
    <row r="51" spans="1:206" s="67" customFormat="1" ht="11.4">
      <c r="A51" s="97" t="s">
        <v>80</v>
      </c>
      <c r="B51" s="97"/>
      <c r="C51" s="81">
        <v>-115091</v>
      </c>
      <c r="D51" s="81"/>
      <c r="E51" s="300">
        <v>-0.42</v>
      </c>
      <c r="F51" s="150"/>
      <c r="G51" s="150"/>
      <c r="H51" s="150"/>
      <c r="I51" s="150"/>
      <c r="J51" s="81">
        <v>-33303</v>
      </c>
      <c r="K51" s="81"/>
      <c r="L51" s="300">
        <v>-0.12</v>
      </c>
      <c r="M51" s="150"/>
      <c r="N51" s="150"/>
      <c r="O51" s="150"/>
      <c r="P51" s="97"/>
      <c r="Q51" s="81">
        <v>-42409</v>
      </c>
      <c r="R51" s="81"/>
      <c r="S51" s="300">
        <v>-0.16</v>
      </c>
      <c r="T51" s="150"/>
      <c r="U51" s="150"/>
      <c r="V51" s="150"/>
      <c r="W51" s="97"/>
      <c r="X51" s="81">
        <v>-39379</v>
      </c>
      <c r="Y51" s="81"/>
      <c r="Z51" s="300">
        <v>-0.14000000000000001</v>
      </c>
      <c r="AA51" s="150"/>
      <c r="AB51" s="150"/>
      <c r="AC51" s="150"/>
      <c r="AD51" s="150"/>
      <c r="AE51" s="81">
        <v>-127734</v>
      </c>
      <c r="AF51" s="81"/>
      <c r="AG51" s="300">
        <v>-0.45999999999999996</v>
      </c>
      <c r="AH51" s="150"/>
      <c r="AI51" s="150"/>
      <c r="AJ51" s="150"/>
      <c r="AK51" s="150"/>
      <c r="AL51" s="81">
        <v>-35453</v>
      </c>
      <c r="AM51" s="81"/>
      <c r="AN51" s="300">
        <v>-0.14000000000000001</v>
      </c>
      <c r="AO51" s="150"/>
      <c r="AP51" s="150"/>
      <c r="AQ51" s="150"/>
      <c r="AR51" s="150"/>
      <c r="AS51" s="81">
        <v>-27079</v>
      </c>
      <c r="AT51" s="81"/>
      <c r="AU51" s="300">
        <v>-0.1</v>
      </c>
      <c r="AV51" s="150"/>
      <c r="AW51" s="150"/>
      <c r="AX51" s="150"/>
      <c r="AY51" s="150"/>
      <c r="AZ51" s="81">
        <v>-36957</v>
      </c>
      <c r="BA51" s="81"/>
      <c r="BB51" s="297">
        <v>-0.14000000000000001</v>
      </c>
      <c r="BC51" s="150"/>
      <c r="BD51" s="150"/>
      <c r="BE51" s="150"/>
      <c r="BF51" s="150"/>
      <c r="BG51" s="81">
        <v>-28245</v>
      </c>
      <c r="BH51" s="81"/>
      <c r="BI51" s="96">
        <v>-0.11</v>
      </c>
      <c r="BJ51" s="150"/>
      <c r="BK51" s="97"/>
      <c r="BL51" s="97"/>
      <c r="BM51" s="97"/>
      <c r="BN51" s="81">
        <v>-121257</v>
      </c>
      <c r="BO51" s="81"/>
      <c r="BP51" s="96">
        <v>-0.44</v>
      </c>
      <c r="BQ51" s="97"/>
      <c r="BR51" s="97"/>
      <c r="BS51" s="97"/>
      <c r="BT51" s="97"/>
      <c r="BU51" s="81">
        <v>-31658</v>
      </c>
      <c r="BV51" s="81"/>
      <c r="BW51" s="96">
        <v>-0.12</v>
      </c>
      <c r="BX51" s="97"/>
      <c r="BY51" s="97"/>
      <c r="BZ51" s="97"/>
      <c r="CA51" s="97"/>
      <c r="CB51" s="81">
        <v>-28169</v>
      </c>
      <c r="CC51" s="81"/>
      <c r="CD51" s="96">
        <v>-0.1</v>
      </c>
      <c r="CE51" s="97"/>
      <c r="CF51" s="97"/>
      <c r="CG51" s="97"/>
      <c r="CH51" s="97"/>
      <c r="CI51" s="81">
        <v>-35122</v>
      </c>
      <c r="CJ51" s="81"/>
      <c r="CK51" s="96">
        <v>-0.13</v>
      </c>
      <c r="CL51" s="97"/>
      <c r="CM51" s="97"/>
      <c r="CN51" s="97"/>
      <c r="CO51" s="97"/>
      <c r="CP51" s="81">
        <v>-26308</v>
      </c>
      <c r="CQ51" s="81"/>
      <c r="CR51" s="96">
        <v>-0.09</v>
      </c>
      <c r="CS51" s="97"/>
      <c r="CT51" s="97"/>
      <c r="CU51" s="97"/>
      <c r="CV51" s="97"/>
      <c r="CW51" s="81">
        <v>-111292</v>
      </c>
      <c r="CX51" s="81"/>
      <c r="CY51" s="96">
        <v>-0.41</v>
      </c>
      <c r="CZ51" s="97"/>
      <c r="DA51" s="97"/>
      <c r="DB51" s="97"/>
      <c r="DC51" s="97"/>
      <c r="DD51" s="81">
        <v>-31322</v>
      </c>
      <c r="DE51" s="81"/>
      <c r="DF51" s="96">
        <v>-0.11</v>
      </c>
      <c r="DG51" s="97"/>
      <c r="DH51" s="97"/>
      <c r="DI51" s="97"/>
      <c r="DJ51" s="150"/>
      <c r="DK51" s="81">
        <v>-23741</v>
      </c>
      <c r="DL51" s="81"/>
      <c r="DM51" s="96">
        <v>-0.09</v>
      </c>
      <c r="DN51" s="97"/>
      <c r="DO51" s="97"/>
      <c r="DP51" s="97"/>
      <c r="DQ51" s="150"/>
      <c r="DR51" s="81">
        <v>-31051</v>
      </c>
      <c r="DS51" s="81"/>
      <c r="DT51" s="96">
        <v>-0.12</v>
      </c>
      <c r="DU51" s="97"/>
      <c r="DV51" s="97"/>
      <c r="DW51" s="97"/>
      <c r="DX51" s="97"/>
      <c r="DY51" s="81">
        <v>-25178</v>
      </c>
      <c r="DZ51" s="81"/>
      <c r="EA51" s="96">
        <v>-0.09</v>
      </c>
      <c r="EB51" s="97"/>
      <c r="EC51" s="97"/>
      <c r="ED51" s="97"/>
      <c r="EE51" s="97"/>
      <c r="EF51" s="81">
        <v>-91400</v>
      </c>
      <c r="EG51" s="81"/>
      <c r="EH51" s="96">
        <v>-0.37</v>
      </c>
      <c r="EI51" s="150"/>
      <c r="EJ51" s="150"/>
      <c r="EK51" s="150"/>
      <c r="EL51" s="150"/>
      <c r="EM51" s="81">
        <v>-28269</v>
      </c>
      <c r="EN51" s="81"/>
      <c r="EO51" s="96">
        <v>-0.1</v>
      </c>
      <c r="EP51" s="150"/>
      <c r="EQ51" s="97"/>
      <c r="ER51" s="97"/>
      <c r="ES51" s="97"/>
      <c r="ET51" s="81">
        <v>-21037</v>
      </c>
      <c r="EU51" s="81"/>
      <c r="EV51" s="96">
        <v>-0.08</v>
      </c>
      <c r="EW51" s="97"/>
      <c r="EX51" s="97"/>
      <c r="EY51" s="97"/>
      <c r="EZ51" s="97"/>
      <c r="FA51" s="81">
        <v>-23503</v>
      </c>
      <c r="FB51" s="81"/>
      <c r="FC51" s="96">
        <v>-0.08</v>
      </c>
      <c r="FD51" s="97"/>
      <c r="FE51" s="97"/>
      <c r="FF51" s="97"/>
      <c r="FG51" s="97"/>
      <c r="FH51" s="81">
        <v>-18592</v>
      </c>
      <c r="FI51" s="81"/>
      <c r="FJ51" s="96">
        <v>-0.08</v>
      </c>
      <c r="FK51" s="82"/>
      <c r="FL51" s="96"/>
      <c r="FM51" s="96"/>
      <c r="FN51" s="97"/>
      <c r="FO51" s="81">
        <v>-108075</v>
      </c>
      <c r="FP51" s="81"/>
      <c r="FQ51" s="92">
        <v>-0.45</v>
      </c>
      <c r="FR51" s="82"/>
      <c r="FS51" s="96"/>
      <c r="FT51" s="96"/>
      <c r="FU51" s="97"/>
      <c r="FV51" s="81">
        <v>-27297</v>
      </c>
      <c r="FW51" s="81"/>
      <c r="FX51" s="96">
        <v>-0.11</v>
      </c>
      <c r="FY51" s="97"/>
      <c r="FZ51" s="97"/>
      <c r="GA51" s="97"/>
      <c r="GB51" s="97"/>
      <c r="GC51" s="81">
        <v>-24453</v>
      </c>
      <c r="GD51" s="81"/>
      <c r="GE51" s="96">
        <v>-0.1</v>
      </c>
      <c r="GF51" s="82"/>
      <c r="GG51" s="92"/>
      <c r="GH51" s="96"/>
      <c r="GI51" s="96"/>
      <c r="GJ51" s="81">
        <v>-30554</v>
      </c>
      <c r="GK51" s="81"/>
      <c r="GL51" s="96">
        <v>-0.13</v>
      </c>
      <c r="GM51" s="82"/>
      <c r="GN51" s="92"/>
      <c r="GO51" s="96"/>
      <c r="GP51" s="97"/>
      <c r="GQ51" s="81">
        <v>-25771</v>
      </c>
      <c r="GR51" s="81"/>
      <c r="GS51" s="96">
        <v>-0.11</v>
      </c>
      <c r="GT51" s="82"/>
      <c r="GU51" s="96"/>
      <c r="GV51" s="96"/>
      <c r="GW51" s="97"/>
      <c r="GX51" s="58"/>
    </row>
    <row r="52" spans="1:206" s="57" customFormat="1" ht="12" thickBot="1">
      <c r="A52" s="97" t="s">
        <v>132</v>
      </c>
      <c r="B52" s="97"/>
      <c r="C52" s="186">
        <f>SUM(C44:C51)</f>
        <v>706873</v>
      </c>
      <c r="D52" s="98"/>
      <c r="E52" s="184">
        <f>SUM(E44:E51)</f>
        <v>2.59</v>
      </c>
      <c r="F52" s="97"/>
      <c r="G52" s="97"/>
      <c r="H52" s="97"/>
      <c r="I52" s="150"/>
      <c r="J52" s="186">
        <f>SUM(J44:J51)</f>
        <v>204534</v>
      </c>
      <c r="K52" s="98"/>
      <c r="L52" s="184">
        <f>SUM(L44:L51)</f>
        <v>0.75</v>
      </c>
      <c r="M52" s="97"/>
      <c r="N52" s="97"/>
      <c r="O52" s="97"/>
      <c r="P52" s="97"/>
      <c r="Q52" s="186">
        <f>SUM(Q44:Q51)</f>
        <v>260471</v>
      </c>
      <c r="R52" s="98"/>
      <c r="S52" s="184">
        <f>SUM(S44:S51)</f>
        <v>0.95000000000000007</v>
      </c>
      <c r="T52" s="97"/>
      <c r="U52" s="97"/>
      <c r="V52" s="97"/>
      <c r="W52" s="97"/>
      <c r="X52" s="186">
        <f>SUM(X44:X51)</f>
        <v>241868</v>
      </c>
      <c r="Y52" s="98"/>
      <c r="Z52" s="184">
        <f>SUM(Z44:Z51)</f>
        <v>0.89</v>
      </c>
      <c r="AA52" s="97"/>
      <c r="AB52" s="97"/>
      <c r="AC52" s="97"/>
      <c r="AD52" s="97"/>
      <c r="AE52" s="186">
        <f>SUM(AE44:AE51)</f>
        <v>784510</v>
      </c>
      <c r="AF52" s="98"/>
      <c r="AG52" s="184">
        <f>SUM(AG44:AG51)</f>
        <v>2.89</v>
      </c>
      <c r="AH52" s="97"/>
      <c r="AI52" s="97"/>
      <c r="AJ52" s="97"/>
      <c r="AK52" s="97"/>
      <c r="AL52" s="186">
        <f>SUM(AL44:AL51)</f>
        <v>217754</v>
      </c>
      <c r="AM52" s="98"/>
      <c r="AN52" s="184">
        <f>SUM(AN44:AN51)</f>
        <v>0.8</v>
      </c>
      <c r="AO52" s="97"/>
      <c r="AP52" s="97"/>
      <c r="AQ52" s="97"/>
      <c r="AR52" s="97"/>
      <c r="AS52" s="186">
        <f>SUM(AS44:AS51)</f>
        <v>166306</v>
      </c>
      <c r="AT52" s="98"/>
      <c r="AU52" s="184">
        <f>SUM(AU44:AU51)</f>
        <v>0.61000000000000021</v>
      </c>
      <c r="AV52" s="97"/>
      <c r="AW52" s="97"/>
      <c r="AX52" s="97"/>
      <c r="AY52" s="97"/>
      <c r="AZ52" s="186">
        <f>SUM(AZ44:AZ51)</f>
        <v>226970</v>
      </c>
      <c r="BA52" s="98"/>
      <c r="BB52" s="184">
        <f>SUM(BB44:BB51)</f>
        <v>0.84000000000000008</v>
      </c>
      <c r="BC52" s="97"/>
      <c r="BD52" s="97"/>
      <c r="BE52" s="97"/>
      <c r="BF52" s="97"/>
      <c r="BG52" s="186">
        <f>SUM(BG44:BG51)</f>
        <v>173480</v>
      </c>
      <c r="BH52" s="98"/>
      <c r="BI52" s="184">
        <f>SUM(BI44:BI51)</f>
        <v>0.64000000000000012</v>
      </c>
      <c r="BJ52" s="97"/>
      <c r="BK52" s="97"/>
      <c r="BL52" s="97"/>
      <c r="BM52" s="97"/>
      <c r="BN52" s="186">
        <f>SUM(BN44:BN51)</f>
        <v>744726</v>
      </c>
      <c r="BO52" s="98"/>
      <c r="BP52" s="184">
        <f>SUM(BP44:BP51)</f>
        <v>2.76</v>
      </c>
      <c r="BQ52" s="97"/>
      <c r="BR52" s="97"/>
      <c r="BS52" s="97"/>
      <c r="BT52" s="97"/>
      <c r="BU52" s="186">
        <f>SUM(BU44:BU51)</f>
        <v>194439</v>
      </c>
      <c r="BV52" s="98"/>
      <c r="BW52" s="184">
        <f>SUM(BW44:BW51)</f>
        <v>0.72000000000000008</v>
      </c>
      <c r="BX52" s="97"/>
      <c r="BY52" s="97"/>
      <c r="BZ52" s="97"/>
      <c r="CA52" s="97"/>
      <c r="CB52" s="186">
        <f>SUM(CB44:CB51)</f>
        <v>173006</v>
      </c>
      <c r="CC52" s="98"/>
      <c r="CD52" s="184">
        <f>SUM(CD44:CD51)</f>
        <v>0.64</v>
      </c>
      <c r="CE52" s="97"/>
      <c r="CF52" s="97"/>
      <c r="CG52" s="97"/>
      <c r="CH52" s="97"/>
      <c r="CI52" s="186">
        <f>SUM(CI44:CI51)</f>
        <v>215718</v>
      </c>
      <c r="CJ52" s="98"/>
      <c r="CK52" s="184">
        <f>SUM(CK44:CK51)</f>
        <v>0.8</v>
      </c>
      <c r="CL52" s="97"/>
      <c r="CM52" s="97"/>
      <c r="CN52" s="97"/>
      <c r="CO52" s="97"/>
      <c r="CP52" s="186">
        <f>SUM(CP44:CP51)</f>
        <v>161563</v>
      </c>
      <c r="CQ52" s="98"/>
      <c r="CR52" s="184">
        <f>SUM(CR44:CR51)</f>
        <v>0.6</v>
      </c>
      <c r="CS52" s="97"/>
      <c r="CT52" s="97"/>
      <c r="CU52" s="97"/>
      <c r="CV52" s="97"/>
      <c r="CW52" s="186">
        <f>SUM(CW44:CW51)</f>
        <v>683576</v>
      </c>
      <c r="CX52" s="98"/>
      <c r="CY52" s="184">
        <f>SUM(CY44:CY51)</f>
        <v>2.56</v>
      </c>
      <c r="CZ52" s="97"/>
      <c r="DA52" s="97"/>
      <c r="DB52" s="97"/>
      <c r="DC52" s="97"/>
      <c r="DD52" s="186">
        <f>SUM(DD44:DD51)</f>
        <v>192239</v>
      </c>
      <c r="DE52" s="98"/>
      <c r="DF52" s="184">
        <f>SUM(DF44:DF51)</f>
        <v>0.72000000000000008</v>
      </c>
      <c r="DG52" s="97"/>
      <c r="DH52" s="97"/>
      <c r="DI52" s="97"/>
      <c r="DJ52" s="150"/>
      <c r="DK52" s="186">
        <f>SUM(DK44:DK51)</f>
        <v>145831</v>
      </c>
      <c r="DL52" s="98"/>
      <c r="DM52" s="184">
        <f>SUM(DM44:DM51)</f>
        <v>0.53999999999999992</v>
      </c>
      <c r="DN52" s="97"/>
      <c r="DO52" s="97"/>
      <c r="DP52" s="97"/>
      <c r="DQ52" s="150"/>
      <c r="DR52" s="186">
        <f>SUM(DR44:DR51)</f>
        <v>202928</v>
      </c>
      <c r="DS52" s="98"/>
      <c r="DT52" s="184">
        <f>SUM(DT44:DT51)</f>
        <v>0.7599999999999999</v>
      </c>
      <c r="DU52" s="97"/>
      <c r="DV52" s="97"/>
      <c r="DW52" s="97"/>
      <c r="DX52" s="97"/>
      <c r="DY52" s="186">
        <f>SUM(DY44:DY51)</f>
        <v>142578</v>
      </c>
      <c r="DZ52" s="98"/>
      <c r="EA52" s="184">
        <f>SUM(EA44:EA51)</f>
        <v>0.54</v>
      </c>
      <c r="EB52" s="97"/>
      <c r="EC52" s="97"/>
      <c r="ED52" s="97"/>
      <c r="EE52" s="97"/>
      <c r="EF52" s="186">
        <f>SUM(EF44:EF51)</f>
        <v>517675</v>
      </c>
      <c r="EG52" s="98"/>
      <c r="EH52" s="184">
        <f>SUM(EH44:EH51)</f>
        <v>2.02</v>
      </c>
      <c r="EI52" s="150"/>
      <c r="EJ52" s="150"/>
      <c r="EK52" s="150"/>
      <c r="EL52" s="150"/>
      <c r="EM52" s="186">
        <f>EM44+SUM(EM46:EM51)</f>
        <v>159167</v>
      </c>
      <c r="EN52" s="98"/>
      <c r="EO52" s="184">
        <f>SUM(EO43:EO51)</f>
        <v>0.60000000000000009</v>
      </c>
      <c r="EP52" s="150"/>
      <c r="EQ52" s="97"/>
      <c r="ER52" s="97"/>
      <c r="ES52" s="97"/>
      <c r="ET52" s="186">
        <f>ET44+SUM(ET46:ET51)</f>
        <v>119751</v>
      </c>
      <c r="EU52" s="98"/>
      <c r="EV52" s="184">
        <f>EV44+SUM(EV46:EV51)</f>
        <v>0.44999999999999996</v>
      </c>
      <c r="EW52" s="97"/>
      <c r="EX52" s="97"/>
      <c r="EY52" s="97"/>
      <c r="EZ52" s="97"/>
      <c r="FA52" s="186">
        <f>FA44+SUM(FA46:FA51)</f>
        <v>133251</v>
      </c>
      <c r="FB52" s="98"/>
      <c r="FC52" s="184">
        <f>FC44+SUM(FC46:FC51)</f>
        <v>0.54</v>
      </c>
      <c r="FD52" s="97"/>
      <c r="FE52" s="97"/>
      <c r="FF52" s="97"/>
      <c r="FG52" s="97"/>
      <c r="FH52" s="186">
        <f>FH44+SUM(FH46:FH51)</f>
        <v>105505</v>
      </c>
      <c r="FI52" s="98"/>
      <c r="FJ52" s="184">
        <f>FJ44+SUM(FJ46:FJ51)</f>
        <v>0.43000000000000016</v>
      </c>
      <c r="FK52" s="82"/>
      <c r="FL52" s="81"/>
      <c r="FM52" s="81"/>
      <c r="FN52" s="97"/>
      <c r="FO52" s="186">
        <f>FO44+SUM(FO46:FO51)</f>
        <v>432370</v>
      </c>
      <c r="FP52" s="98"/>
      <c r="FQ52" s="184">
        <f>FQ44+SUM(FQ46:FQ51)</f>
        <v>1.77</v>
      </c>
      <c r="FR52" s="82"/>
      <c r="FS52" s="81"/>
      <c r="FT52" s="81"/>
      <c r="FU52" s="97"/>
      <c r="FV52" s="186">
        <f>FV44+SUM(FV46:FV51)</f>
        <v>108958</v>
      </c>
      <c r="FW52" s="98"/>
      <c r="FX52" s="184">
        <f>FX44+SUM(FX46:FX51)</f>
        <v>0.45</v>
      </c>
      <c r="FY52" s="97"/>
      <c r="FZ52" s="97"/>
      <c r="GA52" s="97"/>
      <c r="GB52" s="97"/>
      <c r="GC52" s="186">
        <f>GC44+SUM(GC46:GC51)</f>
        <v>97786</v>
      </c>
      <c r="GD52" s="98"/>
      <c r="GE52" s="184">
        <f>GE44+SUM(GE46:GE51)</f>
        <v>0.4</v>
      </c>
      <c r="GF52" s="82"/>
      <c r="GG52" s="92"/>
      <c r="GH52" s="81"/>
      <c r="GI52" s="81"/>
      <c r="GJ52" s="186">
        <f>GJ44+SUM(GJ46:GJ51)</f>
        <v>122438</v>
      </c>
      <c r="GK52" s="98"/>
      <c r="GL52" s="184">
        <f>GL44+SUM(GL46:GL51)</f>
        <v>0.5</v>
      </c>
      <c r="GM52" s="82"/>
      <c r="GN52" s="92"/>
      <c r="GO52" s="81"/>
      <c r="GP52" s="97"/>
      <c r="GQ52" s="186">
        <f>GQ44+SUM(GQ46:GQ51)</f>
        <v>103188</v>
      </c>
      <c r="GR52" s="98"/>
      <c r="GS52" s="184">
        <f>GS44+SUM(GS46:GS51)</f>
        <v>0.42000000000000004</v>
      </c>
      <c r="GT52" s="82"/>
      <c r="GU52" s="81"/>
      <c r="GV52" s="81"/>
      <c r="GW52" s="97"/>
      <c r="GX52" s="58"/>
    </row>
    <row r="53" spans="1:206" s="57" customFormat="1" ht="12" thickTop="1">
      <c r="A53" s="79"/>
      <c r="B53" s="79"/>
      <c r="C53" s="79"/>
      <c r="D53" s="79"/>
      <c r="E53" s="79"/>
      <c r="F53" s="79"/>
      <c r="G53" s="79"/>
      <c r="H53" s="79"/>
      <c r="I53" s="14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c r="CL53" s="79"/>
      <c r="CM53" s="79"/>
      <c r="CN53" s="79"/>
      <c r="CO53" s="79"/>
      <c r="CP53" s="79"/>
      <c r="CQ53" s="79"/>
      <c r="CR53" s="149"/>
      <c r="CS53" s="79"/>
      <c r="CT53" s="79"/>
      <c r="CU53" s="79"/>
      <c r="CV53" s="79"/>
      <c r="CW53" s="79"/>
      <c r="CX53" s="79"/>
      <c r="CY53" s="79"/>
      <c r="CZ53" s="79"/>
      <c r="DA53" s="79"/>
      <c r="DB53" s="79"/>
      <c r="DC53" s="79"/>
      <c r="DD53" s="79"/>
      <c r="DE53" s="79"/>
      <c r="DF53" s="149"/>
      <c r="DG53" s="79"/>
      <c r="DH53" s="79"/>
      <c r="DI53" s="79"/>
      <c r="DJ53" s="149"/>
      <c r="DK53" s="79"/>
      <c r="DL53" s="79"/>
      <c r="DM53" s="79"/>
      <c r="DN53" s="79"/>
      <c r="DO53" s="79"/>
      <c r="DP53" s="79"/>
      <c r="DQ53" s="149"/>
      <c r="DR53" s="79"/>
      <c r="DS53" s="79"/>
      <c r="DT53" s="79"/>
      <c r="DU53" s="79"/>
      <c r="DV53" s="79"/>
      <c r="DW53" s="79"/>
      <c r="DX53" s="79"/>
      <c r="DY53" s="79"/>
      <c r="DZ53" s="79"/>
      <c r="EA53" s="79"/>
      <c r="EB53" s="79"/>
      <c r="EC53" s="79"/>
      <c r="ED53" s="79"/>
      <c r="EE53" s="79"/>
      <c r="EF53" s="149"/>
      <c r="EG53" s="149"/>
      <c r="EH53" s="149"/>
      <c r="EI53" s="149"/>
      <c r="EJ53" s="149"/>
      <c r="EK53" s="149"/>
      <c r="EL53" s="149"/>
      <c r="EM53" s="149"/>
      <c r="EN53" s="149"/>
      <c r="EO53" s="149"/>
      <c r="EP53" s="149"/>
      <c r="EQ53" s="79"/>
      <c r="ER53" s="79"/>
      <c r="ES53" s="79"/>
      <c r="ET53" s="149"/>
      <c r="EU53" s="149"/>
      <c r="EV53" s="149"/>
      <c r="EW53" s="79"/>
      <c r="EX53" s="79"/>
      <c r="EY53" s="79"/>
      <c r="EZ53" s="79"/>
      <c r="FA53" s="79"/>
      <c r="FB53" s="79"/>
      <c r="FC53" s="79"/>
      <c r="FD53" s="79"/>
      <c r="FE53" s="79"/>
      <c r="FF53" s="79"/>
      <c r="FG53" s="79"/>
      <c r="FH53" s="81"/>
      <c r="FI53" s="81"/>
      <c r="FJ53" s="81"/>
      <c r="FK53" s="82"/>
      <c r="FL53" s="81"/>
      <c r="FM53" s="81"/>
      <c r="FN53" s="79"/>
      <c r="FO53" s="81"/>
      <c r="FP53" s="81"/>
      <c r="FQ53" s="81"/>
      <c r="FR53" s="82"/>
      <c r="FS53" s="81"/>
      <c r="FT53" s="81"/>
      <c r="FU53" s="79"/>
      <c r="FV53" s="81"/>
      <c r="FW53" s="81"/>
      <c r="FX53" s="81"/>
      <c r="FY53" s="79"/>
      <c r="FZ53" s="79"/>
      <c r="GA53" s="79"/>
      <c r="GB53" s="79"/>
      <c r="GC53" s="81"/>
      <c r="GD53" s="81"/>
      <c r="GE53" s="81"/>
      <c r="GF53" s="82"/>
      <c r="GG53" s="81"/>
      <c r="GH53" s="81"/>
      <c r="GI53" s="81"/>
      <c r="GJ53" s="81"/>
      <c r="GK53" s="81"/>
      <c r="GL53" s="81"/>
      <c r="GM53" s="82"/>
      <c r="GN53" s="81"/>
      <c r="GO53" s="81"/>
      <c r="GP53" s="79"/>
      <c r="GQ53" s="81"/>
      <c r="GR53" s="81"/>
      <c r="GS53" s="81"/>
      <c r="GT53" s="82"/>
      <c r="GU53" s="81"/>
      <c r="GV53" s="81"/>
      <c r="GW53" s="79"/>
      <c r="GX53" s="58"/>
    </row>
    <row r="54" spans="1:206" s="57" customFormat="1" ht="11.4">
      <c r="A54" s="79"/>
      <c r="B54" s="79"/>
      <c r="C54" s="79"/>
      <c r="D54" s="79"/>
      <c r="E54" s="79"/>
      <c r="F54" s="79"/>
      <c r="G54" s="79"/>
      <c r="H54" s="79"/>
      <c r="I54" s="14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149"/>
      <c r="CS54" s="79"/>
      <c r="CT54" s="79"/>
      <c r="CU54" s="79"/>
      <c r="CV54" s="79"/>
      <c r="CW54" s="79"/>
      <c r="CX54" s="79"/>
      <c r="CY54" s="79"/>
      <c r="CZ54" s="79"/>
      <c r="DA54" s="79"/>
      <c r="DB54" s="79"/>
      <c r="DC54" s="79"/>
      <c r="DD54" s="79"/>
      <c r="DE54" s="79"/>
      <c r="DF54" s="149"/>
      <c r="DG54" s="79"/>
      <c r="DH54" s="79"/>
      <c r="DI54" s="79"/>
      <c r="DJ54" s="149"/>
      <c r="DK54" s="79"/>
      <c r="DL54" s="79"/>
      <c r="DM54" s="79"/>
      <c r="DN54" s="79"/>
      <c r="DO54" s="79"/>
      <c r="DP54" s="79"/>
      <c r="DQ54" s="149"/>
      <c r="DR54" s="79"/>
      <c r="DS54" s="79"/>
      <c r="DT54" s="79"/>
      <c r="DU54" s="79"/>
      <c r="DV54" s="79"/>
      <c r="DW54" s="79"/>
      <c r="DX54" s="79"/>
      <c r="DY54" s="79"/>
      <c r="DZ54" s="79"/>
      <c r="EA54" s="79"/>
      <c r="EB54" s="79"/>
      <c r="EC54" s="79"/>
      <c r="ED54" s="79"/>
      <c r="EE54" s="79"/>
      <c r="EF54" s="149"/>
      <c r="EG54" s="149"/>
      <c r="EH54" s="149"/>
      <c r="EI54" s="149"/>
      <c r="EJ54" s="149"/>
      <c r="EK54" s="149"/>
      <c r="EL54" s="149"/>
      <c r="EM54" s="149"/>
      <c r="EN54" s="149"/>
      <c r="EO54" s="149"/>
      <c r="EP54" s="149"/>
      <c r="EQ54" s="79"/>
      <c r="ER54" s="79"/>
      <c r="ES54" s="79"/>
      <c r="ET54" s="149"/>
      <c r="EU54" s="149"/>
      <c r="EV54" s="149"/>
      <c r="EW54" s="79"/>
      <c r="EX54" s="79"/>
      <c r="EY54" s="79"/>
      <c r="EZ54" s="79"/>
      <c r="FA54" s="79"/>
      <c r="FB54" s="79"/>
      <c r="FC54" s="79"/>
      <c r="FD54" s="79"/>
      <c r="FE54" s="79"/>
      <c r="FF54" s="79"/>
      <c r="FG54" s="79"/>
      <c r="FH54" s="81"/>
      <c r="FI54" s="81"/>
      <c r="FJ54" s="81"/>
      <c r="FK54" s="82"/>
      <c r="FL54" s="81"/>
      <c r="FM54" s="81"/>
      <c r="FN54" s="79"/>
      <c r="FO54" s="81"/>
      <c r="FP54" s="81"/>
      <c r="FQ54" s="81"/>
      <c r="FR54" s="82"/>
      <c r="FS54" s="81"/>
      <c r="FT54" s="81"/>
      <c r="FU54" s="79"/>
      <c r="FV54" s="81"/>
      <c r="FW54" s="81"/>
      <c r="FX54" s="81"/>
      <c r="FY54" s="79"/>
      <c r="FZ54" s="79"/>
      <c r="GA54" s="79"/>
      <c r="GB54" s="79"/>
      <c r="GC54" s="81"/>
      <c r="GD54" s="81"/>
      <c r="GE54" s="81"/>
      <c r="GF54" s="82"/>
      <c r="GG54" s="81"/>
      <c r="GH54" s="81"/>
      <c r="GI54" s="81"/>
      <c r="GJ54" s="81"/>
      <c r="GK54" s="81"/>
      <c r="GL54" s="81"/>
      <c r="GM54" s="82"/>
      <c r="GN54" s="81"/>
      <c r="GO54" s="81"/>
      <c r="GP54" s="79"/>
      <c r="GQ54" s="81"/>
      <c r="GR54" s="81"/>
      <c r="GS54" s="81"/>
      <c r="GT54" s="82"/>
      <c r="GU54" s="81"/>
      <c r="GV54" s="81"/>
      <c r="GW54" s="79"/>
      <c r="GX54" s="58"/>
    </row>
    <row r="55" spans="1:206" s="58" customFormat="1" ht="11.4">
      <c r="A55" s="58" t="s">
        <v>259</v>
      </c>
      <c r="FH55" s="59"/>
      <c r="FI55" s="59"/>
      <c r="FJ55" s="59"/>
      <c r="FK55" s="60"/>
      <c r="FL55" s="59"/>
      <c r="FM55" s="59"/>
      <c r="FO55" s="59"/>
      <c r="FP55" s="59"/>
      <c r="FQ55" s="59"/>
      <c r="FR55" s="60"/>
      <c r="FS55" s="59"/>
      <c r="FT55" s="59"/>
      <c r="GC55" s="59"/>
      <c r="GD55" s="59"/>
      <c r="GE55" s="59"/>
      <c r="GF55" s="60"/>
      <c r="GG55" s="59"/>
      <c r="GH55" s="59"/>
      <c r="GI55" s="59"/>
      <c r="GJ55" s="59"/>
      <c r="GK55" s="59"/>
      <c r="GL55" s="59"/>
      <c r="GM55" s="60"/>
      <c r="GN55" s="59"/>
      <c r="GO55" s="59"/>
      <c r="GQ55" s="59"/>
      <c r="GR55" s="59"/>
      <c r="GS55" s="59"/>
      <c r="GT55" s="60"/>
      <c r="GU55" s="59"/>
      <c r="GV55" s="59"/>
    </row>
    <row r="56" spans="1:206" s="57" customFormat="1" ht="11.4">
      <c r="I56" s="58"/>
      <c r="DJ56" s="58"/>
      <c r="DQ56" s="58"/>
      <c r="FH56" s="59"/>
      <c r="FI56" s="59"/>
      <c r="FJ56" s="59"/>
      <c r="FK56" s="60"/>
      <c r="FL56" s="59"/>
      <c r="FM56" s="59"/>
      <c r="FO56" s="59"/>
      <c r="FP56" s="59"/>
      <c r="FQ56" s="59"/>
      <c r="FR56" s="60"/>
      <c r="FS56" s="59"/>
      <c r="FT56" s="59"/>
      <c r="GC56" s="59"/>
      <c r="GD56" s="59"/>
      <c r="GE56" s="59"/>
      <c r="GF56" s="60"/>
      <c r="GG56" s="59"/>
      <c r="GH56" s="59"/>
      <c r="GI56" s="59"/>
      <c r="GJ56" s="59"/>
      <c r="GK56" s="59"/>
      <c r="GL56" s="59"/>
      <c r="GM56" s="60"/>
      <c r="GN56" s="59"/>
      <c r="GO56" s="59"/>
      <c r="GQ56" s="59"/>
      <c r="GR56" s="59"/>
      <c r="GS56" s="59"/>
      <c r="GT56" s="60"/>
      <c r="GU56" s="59"/>
      <c r="GV56" s="59"/>
      <c r="GX56" s="58"/>
    </row>
    <row r="57" spans="1:206" s="57" customFormat="1" ht="12">
      <c r="A57" s="68" t="s">
        <v>74</v>
      </c>
      <c r="B57" s="68"/>
      <c r="C57" s="68"/>
      <c r="D57" s="68"/>
      <c r="E57" s="68"/>
      <c r="F57" s="68"/>
      <c r="G57" s="68"/>
      <c r="H57" s="68"/>
      <c r="I57" s="214"/>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214"/>
      <c r="DK57" s="68"/>
      <c r="DL57" s="68"/>
      <c r="DM57" s="68"/>
      <c r="DN57" s="68"/>
      <c r="DO57" s="68"/>
      <c r="DP57" s="68"/>
      <c r="DQ57" s="214"/>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59"/>
      <c r="FI57" s="59"/>
      <c r="FJ57" s="59"/>
      <c r="FK57" s="60"/>
      <c r="FL57" s="59"/>
      <c r="FM57" s="59"/>
      <c r="FN57" s="68"/>
      <c r="FO57" s="59"/>
      <c r="FP57" s="59"/>
      <c r="FQ57" s="59"/>
      <c r="FR57" s="60"/>
      <c r="FS57" s="59"/>
      <c r="FT57" s="59"/>
      <c r="FU57" s="68"/>
      <c r="FV57" s="68"/>
      <c r="FW57" s="68"/>
      <c r="FX57" s="68"/>
      <c r="FY57" s="68"/>
      <c r="FZ57" s="68"/>
      <c r="GA57" s="68"/>
      <c r="GB57" s="68"/>
      <c r="GC57" s="59"/>
      <c r="GD57" s="59"/>
      <c r="GE57" s="59"/>
      <c r="GF57" s="60"/>
      <c r="GG57" s="59"/>
      <c r="GH57" s="59"/>
      <c r="GI57" s="59"/>
      <c r="GJ57" s="59"/>
      <c r="GK57" s="59"/>
      <c r="GL57" s="59"/>
      <c r="GM57" s="60"/>
      <c r="GN57" s="59"/>
      <c r="GO57" s="59"/>
      <c r="GP57" s="68"/>
      <c r="GQ57" s="59"/>
      <c r="GR57" s="59"/>
      <c r="GS57" s="59"/>
      <c r="GT57" s="60"/>
      <c r="GU57" s="59"/>
      <c r="GV57" s="59"/>
      <c r="GW57" s="68"/>
      <c r="GX57" s="58"/>
    </row>
    <row r="58" spans="1:206" s="102" customFormat="1" ht="12">
      <c r="I58" s="103"/>
      <c r="DJ58" s="103"/>
      <c r="DQ58" s="103"/>
      <c r="FH58" s="59"/>
      <c r="FI58" s="59"/>
      <c r="FJ58" s="59"/>
      <c r="FK58" s="60"/>
      <c r="FL58" s="59"/>
      <c r="FM58" s="59"/>
      <c r="FO58" s="59"/>
      <c r="FP58" s="59"/>
      <c r="FQ58" s="59"/>
      <c r="FR58" s="60"/>
      <c r="FS58" s="59"/>
      <c r="FT58" s="59"/>
      <c r="GC58" s="59"/>
      <c r="GD58" s="59"/>
      <c r="GE58" s="59"/>
      <c r="GF58" s="60"/>
      <c r="GG58" s="59"/>
      <c r="GH58" s="59"/>
      <c r="GI58" s="59"/>
      <c r="GJ58" s="59"/>
      <c r="GK58" s="59"/>
      <c r="GL58" s="59"/>
      <c r="GM58" s="60"/>
      <c r="GN58" s="59"/>
      <c r="GO58" s="59"/>
      <c r="GQ58" s="59"/>
      <c r="GR58" s="59"/>
      <c r="GS58" s="59"/>
      <c r="GT58" s="60"/>
      <c r="GU58" s="59"/>
      <c r="GV58" s="59"/>
      <c r="GX58" s="103"/>
    </row>
    <row r="59" spans="1:206" s="102" customFormat="1" ht="12">
      <c r="A59" s="350" t="s">
        <v>234</v>
      </c>
      <c r="B59" s="350"/>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c r="AL59" s="350"/>
      <c r="AM59" s="350"/>
      <c r="AN59" s="350"/>
      <c r="AO59" s="350"/>
      <c r="AP59" s="350"/>
      <c r="AQ59" s="350"/>
      <c r="AR59" s="350"/>
      <c r="AS59" s="350"/>
      <c r="AT59" s="350"/>
      <c r="AU59" s="350"/>
      <c r="AV59" s="350"/>
      <c r="AW59" s="350"/>
      <c r="AX59" s="350"/>
      <c r="AY59" s="350"/>
      <c r="AZ59" s="350"/>
      <c r="BA59" s="350"/>
      <c r="BB59" s="350"/>
      <c r="BC59" s="350"/>
      <c r="BD59" s="350"/>
      <c r="BE59" s="350"/>
      <c r="BF59" s="350"/>
      <c r="BG59" s="350"/>
      <c r="BH59" s="350"/>
      <c r="BI59" s="350"/>
      <c r="BJ59" s="350"/>
      <c r="BK59" s="350"/>
      <c r="BL59" s="350"/>
      <c r="BM59" s="350"/>
      <c r="BN59" s="350"/>
      <c r="BO59" s="350"/>
      <c r="BP59" s="350"/>
      <c r="BQ59" s="350"/>
      <c r="BR59" s="350"/>
      <c r="BS59" s="350"/>
      <c r="BT59" s="350"/>
      <c r="BU59" s="350"/>
      <c r="BV59" s="350"/>
      <c r="BW59" s="350"/>
      <c r="BX59" s="350"/>
      <c r="BY59" s="350"/>
      <c r="BZ59" s="350"/>
      <c r="CA59" s="350"/>
      <c r="CB59" s="350"/>
      <c r="CC59" s="350"/>
      <c r="CD59" s="350"/>
      <c r="CE59" s="350"/>
      <c r="CF59" s="350"/>
      <c r="CG59" s="350"/>
      <c r="CH59" s="350"/>
      <c r="CI59" s="350"/>
      <c r="CJ59" s="350"/>
      <c r="CK59" s="350"/>
      <c r="CL59" s="350"/>
      <c r="CM59" s="350"/>
      <c r="CN59" s="350"/>
      <c r="CO59" s="350"/>
      <c r="CP59" s="350"/>
      <c r="CQ59" s="350"/>
      <c r="CR59" s="350"/>
      <c r="CS59" s="350"/>
      <c r="CT59" s="350"/>
      <c r="CU59" s="350"/>
      <c r="CV59" s="350"/>
      <c r="CW59" s="350"/>
      <c r="CX59" s="350"/>
      <c r="CY59" s="350"/>
      <c r="CZ59" s="350"/>
      <c r="DA59" s="350"/>
      <c r="DB59" s="350"/>
      <c r="DC59" s="350"/>
      <c r="DD59" s="350"/>
      <c r="DE59" s="350"/>
      <c r="DF59" s="350"/>
      <c r="DG59" s="350"/>
      <c r="DH59" s="350"/>
      <c r="DI59" s="350"/>
      <c r="DJ59" s="350"/>
      <c r="DK59" s="350"/>
      <c r="DL59" s="350"/>
      <c r="DM59" s="350"/>
      <c r="DN59" s="350"/>
      <c r="DO59" s="350"/>
      <c r="DP59" s="350"/>
      <c r="DQ59" s="350"/>
      <c r="DR59" s="350"/>
      <c r="DS59" s="350"/>
      <c r="DT59" s="350"/>
      <c r="DU59" s="350"/>
      <c r="DV59" s="350"/>
      <c r="DW59" s="350"/>
      <c r="DX59" s="350"/>
      <c r="DY59" s="350"/>
      <c r="DZ59" s="350"/>
      <c r="EA59" s="350"/>
      <c r="EB59" s="350"/>
      <c r="EC59" s="350"/>
      <c r="ED59" s="350"/>
      <c r="EE59" s="350"/>
      <c r="EF59" s="350"/>
      <c r="EG59" s="350"/>
      <c r="EH59" s="350"/>
      <c r="EI59" s="350"/>
      <c r="EJ59" s="350"/>
      <c r="EK59" s="350"/>
      <c r="EL59" s="350"/>
      <c r="EM59" s="350"/>
      <c r="EN59" s="350"/>
      <c r="EO59" s="350"/>
      <c r="EP59" s="350"/>
      <c r="EQ59" s="350"/>
      <c r="ER59" s="350"/>
      <c r="ES59" s="350"/>
      <c r="ET59" s="350"/>
      <c r="EU59" s="350"/>
      <c r="EV59" s="350"/>
      <c r="EW59" s="350"/>
      <c r="EX59" s="350"/>
      <c r="EY59" s="350"/>
      <c r="EZ59" s="350"/>
      <c r="FA59" s="350"/>
      <c r="FB59" s="350"/>
      <c r="FC59" s="350"/>
      <c r="FD59" s="350"/>
      <c r="FE59" s="350"/>
      <c r="FF59" s="350"/>
      <c r="FG59" s="350"/>
      <c r="FH59" s="350"/>
      <c r="FI59" s="350"/>
      <c r="FJ59" s="350"/>
      <c r="FK59" s="350"/>
      <c r="FL59" s="350"/>
      <c r="FM59" s="350"/>
      <c r="FN59" s="350"/>
      <c r="FO59" s="350"/>
      <c r="FP59" s="350"/>
      <c r="FQ59" s="350"/>
      <c r="FR59" s="350"/>
      <c r="FS59" s="350"/>
      <c r="FT59" s="350"/>
      <c r="FU59" s="350"/>
      <c r="FV59" s="350"/>
      <c r="FW59" s="350"/>
      <c r="FX59" s="350"/>
      <c r="FY59" s="350"/>
      <c r="FZ59" s="350"/>
      <c r="GA59" s="350"/>
      <c r="GB59" s="350"/>
      <c r="GC59" s="350"/>
      <c r="GD59" s="350"/>
      <c r="GE59" s="350"/>
      <c r="GF59" s="350"/>
      <c r="GG59" s="350"/>
      <c r="GH59" s="350"/>
      <c r="GI59" s="350"/>
      <c r="GJ59" s="350"/>
      <c r="GK59" s="350"/>
      <c r="GL59" s="350"/>
      <c r="GM59" s="350"/>
      <c r="GN59" s="350"/>
      <c r="GO59" s="350"/>
      <c r="GP59" s="350"/>
      <c r="GQ59" s="350"/>
      <c r="GR59" s="350"/>
      <c r="GS59" s="350"/>
      <c r="GT59" s="350"/>
      <c r="GU59" s="350"/>
      <c r="GV59" s="350"/>
      <c r="GW59" s="350"/>
      <c r="GX59" s="103"/>
    </row>
    <row r="60" spans="1:206" s="102" customFormat="1" ht="12">
      <c r="A60" s="350" t="s">
        <v>235</v>
      </c>
      <c r="B60" s="350"/>
      <c r="C60" s="350"/>
      <c r="D60" s="350"/>
      <c r="E60" s="350"/>
      <c r="F60" s="350"/>
      <c r="G60" s="350"/>
      <c r="H60" s="350"/>
      <c r="I60" s="350"/>
      <c r="J60" s="350"/>
      <c r="K60" s="350"/>
      <c r="L60" s="350"/>
      <c r="M60" s="350"/>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c r="AL60" s="350"/>
      <c r="AM60" s="350"/>
      <c r="AN60" s="350"/>
      <c r="AO60" s="350"/>
      <c r="AP60" s="350"/>
      <c r="AQ60" s="350"/>
      <c r="AR60" s="350"/>
      <c r="AS60" s="350"/>
      <c r="AT60" s="350"/>
      <c r="AU60" s="350"/>
      <c r="AV60" s="350"/>
      <c r="AW60" s="350"/>
      <c r="AX60" s="350"/>
      <c r="AY60" s="350"/>
      <c r="AZ60" s="350"/>
      <c r="BA60" s="350"/>
      <c r="BB60" s="350"/>
      <c r="BC60" s="350"/>
      <c r="BD60" s="350"/>
      <c r="BE60" s="350"/>
      <c r="BF60" s="350"/>
      <c r="BG60" s="350"/>
      <c r="BH60" s="350"/>
      <c r="BI60" s="350"/>
      <c r="BJ60" s="350"/>
      <c r="BK60" s="350"/>
      <c r="BL60" s="350"/>
      <c r="BM60" s="350"/>
      <c r="BN60" s="350"/>
      <c r="BO60" s="350"/>
      <c r="BP60" s="350"/>
      <c r="BQ60" s="350"/>
      <c r="BR60" s="350"/>
      <c r="BS60" s="350"/>
      <c r="BT60" s="350"/>
      <c r="BU60" s="350"/>
      <c r="BV60" s="350"/>
      <c r="BW60" s="350"/>
      <c r="BX60" s="350"/>
      <c r="BY60" s="350"/>
      <c r="BZ60" s="350"/>
      <c r="CA60" s="350"/>
      <c r="CB60" s="350"/>
      <c r="CC60" s="350"/>
      <c r="CD60" s="350"/>
      <c r="CE60" s="350"/>
      <c r="CF60" s="350"/>
      <c r="CG60" s="350"/>
      <c r="CH60" s="350"/>
      <c r="CI60" s="350"/>
      <c r="CJ60" s="350"/>
      <c r="CK60" s="350"/>
      <c r="CL60" s="350"/>
      <c r="CM60" s="350"/>
      <c r="CN60" s="350"/>
      <c r="CO60" s="350"/>
      <c r="CP60" s="350"/>
      <c r="CQ60" s="350"/>
      <c r="CR60" s="350"/>
      <c r="CS60" s="350"/>
      <c r="CT60" s="350"/>
      <c r="CU60" s="350"/>
      <c r="CV60" s="350"/>
      <c r="CW60" s="350"/>
      <c r="CX60" s="350"/>
      <c r="CY60" s="350"/>
      <c r="CZ60" s="350"/>
      <c r="DA60" s="350"/>
      <c r="DB60" s="350"/>
      <c r="DC60" s="350"/>
      <c r="DD60" s="350"/>
      <c r="DE60" s="350"/>
      <c r="DF60" s="350"/>
      <c r="DG60" s="350"/>
      <c r="DH60" s="350"/>
      <c r="DI60" s="350"/>
      <c r="DJ60" s="350"/>
      <c r="DK60" s="350"/>
      <c r="DL60" s="350"/>
      <c r="DM60" s="350"/>
      <c r="DN60" s="350"/>
      <c r="DO60" s="350"/>
      <c r="DP60" s="350"/>
      <c r="DQ60" s="350"/>
      <c r="DR60" s="350"/>
      <c r="DS60" s="350"/>
      <c r="DT60" s="350"/>
      <c r="DU60" s="350"/>
      <c r="DV60" s="350"/>
      <c r="DW60" s="350"/>
      <c r="DX60" s="350"/>
      <c r="DY60" s="350"/>
      <c r="DZ60" s="350"/>
      <c r="EA60" s="350"/>
      <c r="EB60" s="350"/>
      <c r="EC60" s="350"/>
      <c r="ED60" s="350"/>
      <c r="EE60" s="350"/>
      <c r="EF60" s="350"/>
      <c r="EG60" s="350"/>
      <c r="EH60" s="350"/>
      <c r="EI60" s="350"/>
      <c r="EJ60" s="350"/>
      <c r="EK60" s="350"/>
      <c r="EL60" s="350"/>
      <c r="EM60" s="350"/>
      <c r="EN60" s="350"/>
      <c r="EO60" s="350"/>
      <c r="EP60" s="350"/>
      <c r="EQ60" s="350"/>
      <c r="ER60" s="350"/>
      <c r="ES60" s="350"/>
      <c r="ET60" s="350"/>
      <c r="EU60" s="350"/>
      <c r="EV60" s="350"/>
      <c r="EW60" s="350"/>
      <c r="EX60" s="350"/>
      <c r="EY60" s="350"/>
      <c r="EZ60" s="350"/>
      <c r="FA60" s="350"/>
      <c r="FB60" s="350"/>
      <c r="FC60" s="350"/>
      <c r="FD60" s="350"/>
      <c r="FE60" s="350"/>
      <c r="FF60" s="350"/>
      <c r="FG60" s="350"/>
      <c r="FH60" s="350"/>
      <c r="FI60" s="350"/>
      <c r="FJ60" s="350"/>
      <c r="FK60" s="350"/>
      <c r="FL60" s="350"/>
      <c r="FM60" s="350"/>
      <c r="FN60" s="350"/>
      <c r="FO60" s="350"/>
      <c r="FP60" s="350"/>
      <c r="FQ60" s="350"/>
      <c r="FR60" s="350"/>
      <c r="FS60" s="350"/>
      <c r="FT60" s="350"/>
      <c r="FU60" s="350"/>
      <c r="FV60" s="350"/>
      <c r="FW60" s="350"/>
      <c r="FX60" s="350"/>
      <c r="FY60" s="350"/>
      <c r="FZ60" s="350"/>
      <c r="GA60" s="350"/>
      <c r="GB60" s="350"/>
      <c r="GC60" s="350"/>
      <c r="GD60" s="350"/>
      <c r="GE60" s="350"/>
      <c r="GF60" s="350"/>
      <c r="GG60" s="350"/>
      <c r="GH60" s="350"/>
      <c r="GI60" s="350"/>
      <c r="GJ60" s="350"/>
      <c r="GK60" s="350"/>
      <c r="GL60" s="350"/>
      <c r="GM60" s="350"/>
      <c r="GN60" s="350"/>
      <c r="GO60" s="350"/>
      <c r="GP60" s="350"/>
      <c r="GQ60" s="350"/>
      <c r="GR60" s="350"/>
      <c r="GS60" s="350"/>
      <c r="GT60" s="350"/>
      <c r="GU60" s="350"/>
      <c r="GV60" s="350"/>
      <c r="GW60" s="350"/>
      <c r="GX60" s="103"/>
    </row>
    <row r="61" spans="1:206" s="102" customFormat="1" ht="12">
      <c r="A61" s="350" t="s">
        <v>261</v>
      </c>
      <c r="B61" s="350"/>
      <c r="C61" s="350"/>
      <c r="D61" s="350"/>
      <c r="E61" s="350"/>
      <c r="F61" s="350"/>
      <c r="G61" s="350"/>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c r="AL61" s="350"/>
      <c r="AM61" s="350"/>
      <c r="AN61" s="350"/>
      <c r="AO61" s="350"/>
      <c r="AP61" s="350"/>
      <c r="AQ61" s="350"/>
      <c r="AR61" s="350"/>
      <c r="AS61" s="350"/>
      <c r="AT61" s="350"/>
      <c r="AU61" s="350"/>
      <c r="AV61" s="350"/>
      <c r="AW61" s="350"/>
      <c r="AX61" s="350"/>
      <c r="AY61" s="350"/>
      <c r="AZ61" s="350"/>
      <c r="BA61" s="350"/>
      <c r="BB61" s="350"/>
      <c r="BC61" s="350"/>
      <c r="BD61" s="350"/>
      <c r="BE61" s="350"/>
      <c r="BF61" s="350"/>
      <c r="BG61" s="350"/>
      <c r="BH61" s="350"/>
      <c r="BI61" s="350"/>
      <c r="BJ61" s="350"/>
      <c r="BK61" s="350"/>
      <c r="BL61" s="350"/>
      <c r="BM61" s="350"/>
      <c r="BN61" s="350"/>
      <c r="BO61" s="350"/>
      <c r="BP61" s="350"/>
      <c r="BQ61" s="350"/>
      <c r="BR61" s="350"/>
      <c r="BS61" s="350"/>
      <c r="BT61" s="350"/>
      <c r="BU61" s="350"/>
      <c r="BV61" s="350"/>
      <c r="BW61" s="350"/>
      <c r="BX61" s="350"/>
      <c r="BY61" s="350"/>
      <c r="BZ61" s="350"/>
      <c r="CA61" s="350"/>
      <c r="CB61" s="350"/>
      <c r="CC61" s="350"/>
      <c r="CD61" s="350"/>
      <c r="CE61" s="350"/>
      <c r="CF61" s="350"/>
      <c r="CG61" s="350"/>
      <c r="CH61" s="350"/>
      <c r="CI61" s="350"/>
      <c r="CJ61" s="350"/>
      <c r="CK61" s="350"/>
      <c r="CL61" s="350"/>
      <c r="CM61" s="350"/>
      <c r="CN61" s="350"/>
      <c r="CO61" s="350"/>
      <c r="CP61" s="350"/>
      <c r="CQ61" s="350"/>
      <c r="CR61" s="350"/>
      <c r="CS61" s="350"/>
      <c r="CT61" s="350"/>
      <c r="CU61" s="350"/>
      <c r="CV61" s="350"/>
      <c r="CW61" s="350"/>
      <c r="CX61" s="350"/>
      <c r="CY61" s="350"/>
      <c r="CZ61" s="350"/>
      <c r="DA61" s="350"/>
      <c r="DB61" s="350"/>
      <c r="DC61" s="350"/>
      <c r="DD61" s="350"/>
      <c r="DE61" s="350"/>
      <c r="DF61" s="350"/>
      <c r="DG61" s="350"/>
      <c r="DH61" s="350"/>
      <c r="DI61" s="350"/>
      <c r="DJ61" s="350"/>
      <c r="DK61" s="350"/>
      <c r="DL61" s="350"/>
      <c r="DM61" s="350"/>
      <c r="DN61" s="350"/>
      <c r="DO61" s="350"/>
      <c r="DP61" s="350"/>
      <c r="DQ61" s="350"/>
      <c r="DR61" s="350"/>
      <c r="DS61" s="350"/>
      <c r="DT61" s="350"/>
      <c r="DU61" s="350"/>
      <c r="DV61" s="350"/>
      <c r="DW61" s="350"/>
      <c r="DX61" s="350"/>
      <c r="DY61" s="350"/>
      <c r="DZ61" s="350"/>
      <c r="EA61" s="350"/>
      <c r="EB61" s="350"/>
      <c r="EC61" s="350"/>
      <c r="ED61" s="350"/>
      <c r="EE61" s="350"/>
      <c r="EF61" s="350"/>
      <c r="EG61" s="350"/>
      <c r="EH61" s="350"/>
      <c r="EI61" s="350"/>
      <c r="EJ61" s="350"/>
      <c r="EK61" s="350"/>
      <c r="EL61" s="350"/>
      <c r="EM61" s="350"/>
      <c r="EN61" s="350"/>
      <c r="EO61" s="350"/>
      <c r="EP61" s="350"/>
      <c r="EQ61" s="350"/>
      <c r="ER61" s="350"/>
      <c r="ES61" s="350"/>
      <c r="ET61" s="350"/>
      <c r="EU61" s="350"/>
      <c r="EV61" s="350"/>
      <c r="EW61" s="350"/>
      <c r="EX61" s="350"/>
      <c r="EY61" s="350"/>
      <c r="EZ61" s="350"/>
      <c r="FA61" s="350"/>
      <c r="FB61" s="350"/>
      <c r="FC61" s="350"/>
      <c r="FD61" s="350"/>
      <c r="FE61" s="350"/>
      <c r="FF61" s="350"/>
      <c r="FG61" s="350"/>
      <c r="FH61" s="350"/>
      <c r="FI61" s="350"/>
      <c r="FJ61" s="350"/>
      <c r="FK61" s="350"/>
      <c r="FL61" s="350"/>
      <c r="FM61" s="350"/>
      <c r="FN61" s="350"/>
      <c r="FO61" s="350"/>
      <c r="FP61" s="350"/>
      <c r="FQ61" s="350"/>
      <c r="FR61" s="350"/>
      <c r="FS61" s="350"/>
      <c r="FT61" s="350"/>
      <c r="FU61" s="350"/>
      <c r="FV61" s="350"/>
      <c r="FW61" s="350"/>
      <c r="FX61" s="350"/>
      <c r="FY61" s="350"/>
      <c r="FZ61" s="350"/>
      <c r="GA61" s="350"/>
      <c r="GB61" s="350"/>
      <c r="GC61" s="350"/>
      <c r="GD61" s="350"/>
      <c r="GE61" s="350"/>
      <c r="GF61" s="350"/>
      <c r="GG61" s="350"/>
      <c r="GH61" s="350"/>
      <c r="GI61" s="350"/>
      <c r="GJ61" s="350"/>
      <c r="GK61" s="350"/>
      <c r="GL61" s="350"/>
      <c r="GM61" s="350"/>
      <c r="GN61" s="350"/>
      <c r="GO61" s="350"/>
      <c r="GP61" s="350"/>
      <c r="GQ61" s="350"/>
      <c r="GR61" s="350"/>
      <c r="GS61" s="350"/>
      <c r="GT61" s="350"/>
      <c r="GU61" s="350"/>
      <c r="GV61" s="350"/>
      <c r="GW61" s="350"/>
      <c r="GX61" s="103"/>
    </row>
    <row r="62" spans="1:206" s="323" customFormat="1" ht="12">
      <c r="A62" s="350" t="s">
        <v>247</v>
      </c>
      <c r="B62" s="350"/>
      <c r="C62" s="350"/>
      <c r="D62" s="350"/>
      <c r="E62" s="350"/>
      <c r="F62" s="350"/>
      <c r="G62" s="350"/>
      <c r="H62" s="350"/>
      <c r="I62" s="350"/>
      <c r="J62" s="350"/>
      <c r="K62" s="350"/>
      <c r="L62" s="350"/>
      <c r="M62" s="350"/>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c r="AL62" s="350"/>
      <c r="AM62" s="350"/>
      <c r="AN62" s="350"/>
      <c r="AO62" s="350"/>
      <c r="AP62" s="350"/>
      <c r="AQ62" s="350"/>
      <c r="AR62" s="350"/>
      <c r="AS62" s="350"/>
      <c r="AT62" s="350"/>
      <c r="AU62" s="350"/>
      <c r="AV62" s="350"/>
      <c r="AW62" s="350"/>
      <c r="AX62" s="350"/>
      <c r="AY62" s="350"/>
      <c r="AZ62" s="350"/>
      <c r="BA62" s="350"/>
      <c r="BB62" s="350"/>
      <c r="BC62" s="350"/>
      <c r="BD62" s="350"/>
      <c r="BE62" s="350"/>
      <c r="BF62" s="350"/>
      <c r="BG62" s="350"/>
      <c r="BH62" s="350"/>
      <c r="BI62" s="350"/>
      <c r="BJ62" s="350"/>
      <c r="BK62" s="350"/>
      <c r="BL62" s="350"/>
      <c r="BM62" s="350"/>
      <c r="BN62" s="350"/>
      <c r="BO62" s="350"/>
      <c r="BP62" s="350"/>
      <c r="BQ62" s="350"/>
      <c r="BR62" s="350"/>
      <c r="BS62" s="350"/>
      <c r="BT62" s="350"/>
      <c r="BU62" s="350"/>
      <c r="BV62" s="350"/>
      <c r="BW62" s="350"/>
      <c r="BX62" s="350"/>
      <c r="BY62" s="350"/>
      <c r="BZ62" s="350"/>
      <c r="CA62" s="350"/>
      <c r="CB62" s="350"/>
      <c r="CC62" s="350"/>
      <c r="CD62" s="350"/>
      <c r="CE62" s="350"/>
      <c r="CF62" s="350"/>
      <c r="CG62" s="350"/>
      <c r="CH62" s="350"/>
      <c r="CI62" s="350"/>
      <c r="CJ62" s="350"/>
      <c r="CK62" s="350"/>
      <c r="CL62" s="350"/>
      <c r="CM62" s="350"/>
      <c r="CN62" s="350"/>
      <c r="CO62" s="350"/>
      <c r="CP62" s="350"/>
      <c r="CQ62" s="350"/>
      <c r="CR62" s="350"/>
      <c r="CS62" s="350"/>
      <c r="CT62" s="350"/>
      <c r="CU62" s="350"/>
      <c r="CV62" s="350"/>
      <c r="CW62" s="350"/>
      <c r="CX62" s="350"/>
      <c r="CY62" s="350"/>
      <c r="CZ62" s="350"/>
      <c r="DA62" s="350"/>
      <c r="DB62" s="350"/>
      <c r="DC62" s="350"/>
      <c r="DD62" s="350"/>
      <c r="DE62" s="350"/>
      <c r="DF62" s="350"/>
      <c r="DG62" s="350"/>
      <c r="DH62" s="350"/>
      <c r="DI62" s="350"/>
      <c r="DJ62" s="350"/>
      <c r="DK62" s="350"/>
      <c r="DL62" s="350"/>
      <c r="DM62" s="350"/>
      <c r="DN62" s="350"/>
      <c r="DO62" s="350"/>
      <c r="DP62" s="350"/>
      <c r="DQ62" s="350"/>
      <c r="DR62" s="350"/>
      <c r="DS62" s="350"/>
      <c r="DT62" s="350"/>
      <c r="DU62" s="350"/>
      <c r="DV62" s="350"/>
      <c r="DW62" s="350"/>
      <c r="DX62" s="350"/>
      <c r="DY62" s="350"/>
      <c r="DZ62" s="350"/>
      <c r="EA62" s="350"/>
      <c r="EB62" s="350"/>
      <c r="EC62" s="350"/>
      <c r="ED62" s="350"/>
      <c r="EE62" s="350"/>
      <c r="EF62" s="350"/>
      <c r="EG62" s="350"/>
      <c r="EH62" s="350"/>
      <c r="EI62" s="350"/>
      <c r="EJ62" s="350"/>
      <c r="EK62" s="350"/>
      <c r="EL62" s="350"/>
      <c r="EM62" s="350"/>
      <c r="EN62" s="350"/>
      <c r="EO62" s="350"/>
      <c r="EP62" s="350"/>
      <c r="EQ62" s="350"/>
      <c r="ER62" s="350"/>
      <c r="ES62" s="350"/>
      <c r="ET62" s="350"/>
      <c r="EU62" s="350"/>
      <c r="EV62" s="350"/>
      <c r="EW62" s="350"/>
      <c r="EX62" s="350"/>
      <c r="EY62" s="350"/>
      <c r="EZ62" s="350"/>
      <c r="FA62" s="350"/>
      <c r="FB62" s="350"/>
      <c r="FC62" s="350"/>
      <c r="FD62" s="350"/>
      <c r="FE62" s="350"/>
      <c r="FF62" s="350"/>
      <c r="FG62" s="350"/>
      <c r="FH62" s="350"/>
      <c r="FI62" s="350"/>
      <c r="FJ62" s="350"/>
      <c r="FK62" s="350"/>
      <c r="FL62" s="350"/>
      <c r="FM62" s="350"/>
      <c r="FN62" s="350"/>
      <c r="FO62" s="350"/>
      <c r="FP62" s="350"/>
      <c r="FQ62" s="350"/>
      <c r="FR62" s="350"/>
      <c r="FS62" s="350"/>
      <c r="FT62" s="350"/>
      <c r="FU62" s="350"/>
      <c r="FV62" s="350"/>
      <c r="FW62" s="350"/>
      <c r="FX62" s="350"/>
      <c r="FY62" s="350"/>
      <c r="FZ62" s="350"/>
      <c r="GA62" s="350"/>
      <c r="GB62" s="350"/>
      <c r="GC62" s="350"/>
      <c r="GD62" s="350"/>
      <c r="GE62" s="350"/>
      <c r="GF62" s="350"/>
      <c r="GG62" s="350"/>
      <c r="GH62" s="350"/>
      <c r="GI62" s="350"/>
      <c r="GJ62" s="350"/>
      <c r="GK62" s="350"/>
      <c r="GL62" s="350"/>
      <c r="GM62" s="350"/>
      <c r="GN62" s="350"/>
      <c r="GO62" s="350"/>
      <c r="GP62" s="350"/>
      <c r="GQ62" s="350"/>
      <c r="GR62" s="350"/>
      <c r="GS62" s="350"/>
      <c r="GT62" s="350"/>
      <c r="GU62" s="350"/>
      <c r="GV62" s="350"/>
      <c r="GW62" s="350"/>
    </row>
    <row r="63" spans="1:206" s="102" customFormat="1" ht="12">
      <c r="A63" s="350" t="s">
        <v>248</v>
      </c>
      <c r="B63" s="350"/>
      <c r="C63" s="350"/>
      <c r="D63" s="350"/>
      <c r="E63" s="350"/>
      <c r="F63" s="350"/>
      <c r="G63" s="350"/>
      <c r="H63" s="350"/>
      <c r="I63" s="350"/>
      <c r="J63" s="350"/>
      <c r="K63" s="350"/>
      <c r="L63" s="350"/>
      <c r="M63" s="350"/>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c r="AL63" s="350"/>
      <c r="AM63" s="350"/>
      <c r="AN63" s="350"/>
      <c r="AO63" s="350"/>
      <c r="AP63" s="350"/>
      <c r="AQ63" s="350"/>
      <c r="AR63" s="350"/>
      <c r="AS63" s="350"/>
      <c r="AT63" s="350"/>
      <c r="AU63" s="350"/>
      <c r="AV63" s="350"/>
      <c r="AW63" s="350"/>
      <c r="AX63" s="350"/>
      <c r="AY63" s="350"/>
      <c r="AZ63" s="350"/>
      <c r="BA63" s="350"/>
      <c r="BB63" s="350"/>
      <c r="BC63" s="350"/>
      <c r="BD63" s="350"/>
      <c r="BE63" s="350"/>
      <c r="BF63" s="350"/>
      <c r="BG63" s="350"/>
      <c r="BH63" s="350"/>
      <c r="BI63" s="350"/>
      <c r="BJ63" s="350"/>
      <c r="BK63" s="350"/>
      <c r="BL63" s="350"/>
      <c r="BM63" s="350"/>
      <c r="BN63" s="350"/>
      <c r="BO63" s="350"/>
      <c r="BP63" s="350"/>
      <c r="BQ63" s="350"/>
      <c r="BR63" s="350"/>
      <c r="BS63" s="350"/>
      <c r="BT63" s="350"/>
      <c r="BU63" s="350"/>
      <c r="BV63" s="350"/>
      <c r="BW63" s="350"/>
      <c r="BX63" s="350"/>
      <c r="BY63" s="350"/>
      <c r="BZ63" s="350"/>
      <c r="CA63" s="350"/>
      <c r="CB63" s="350"/>
      <c r="CC63" s="350"/>
      <c r="CD63" s="350"/>
      <c r="CE63" s="350"/>
      <c r="CF63" s="350"/>
      <c r="CG63" s="350"/>
      <c r="CH63" s="350"/>
      <c r="CI63" s="350"/>
      <c r="CJ63" s="350"/>
      <c r="CK63" s="350"/>
      <c r="CL63" s="350"/>
      <c r="CM63" s="350"/>
      <c r="CN63" s="350"/>
      <c r="CO63" s="350"/>
      <c r="CP63" s="350"/>
      <c r="CQ63" s="350"/>
      <c r="CR63" s="350"/>
      <c r="CS63" s="350"/>
      <c r="CT63" s="350"/>
      <c r="CU63" s="350"/>
      <c r="CV63" s="350"/>
      <c r="CW63" s="350"/>
      <c r="CX63" s="350"/>
      <c r="CY63" s="350"/>
      <c r="CZ63" s="350"/>
      <c r="DA63" s="350"/>
      <c r="DB63" s="350"/>
      <c r="DC63" s="350"/>
      <c r="DD63" s="350"/>
      <c r="DE63" s="350"/>
      <c r="DF63" s="350"/>
      <c r="DG63" s="350"/>
      <c r="DH63" s="350"/>
      <c r="DI63" s="350"/>
      <c r="DJ63" s="350"/>
      <c r="DK63" s="350"/>
      <c r="DL63" s="350"/>
      <c r="DM63" s="350"/>
      <c r="DN63" s="350"/>
      <c r="DO63" s="350"/>
      <c r="DP63" s="350"/>
      <c r="DQ63" s="350"/>
      <c r="DR63" s="350"/>
      <c r="DS63" s="350"/>
      <c r="DT63" s="350"/>
      <c r="DU63" s="350"/>
      <c r="DV63" s="350"/>
      <c r="DW63" s="350"/>
      <c r="DX63" s="350"/>
      <c r="DY63" s="350"/>
      <c r="DZ63" s="350"/>
      <c r="EA63" s="350"/>
      <c r="EB63" s="350"/>
      <c r="EC63" s="350"/>
      <c r="ED63" s="350"/>
      <c r="EE63" s="350"/>
      <c r="EF63" s="350"/>
      <c r="EG63" s="350"/>
      <c r="EH63" s="350"/>
      <c r="EI63" s="350"/>
      <c r="EJ63" s="350"/>
      <c r="EK63" s="350"/>
      <c r="EL63" s="350"/>
      <c r="EM63" s="350"/>
      <c r="EN63" s="350"/>
      <c r="EO63" s="350"/>
      <c r="EP63" s="350"/>
      <c r="EQ63" s="350"/>
      <c r="ER63" s="350"/>
      <c r="ES63" s="350"/>
      <c r="ET63" s="350"/>
      <c r="EU63" s="350"/>
      <c r="EV63" s="350"/>
      <c r="EW63" s="350"/>
      <c r="EX63" s="350"/>
      <c r="EY63" s="350"/>
      <c r="EZ63" s="350"/>
      <c r="FA63" s="350"/>
      <c r="FB63" s="350"/>
      <c r="FC63" s="350"/>
      <c r="FD63" s="350"/>
      <c r="FE63" s="350"/>
      <c r="FF63" s="350"/>
      <c r="FG63" s="350"/>
      <c r="FH63" s="350"/>
      <c r="FI63" s="350"/>
      <c r="FJ63" s="350"/>
      <c r="FK63" s="350"/>
      <c r="FL63" s="350"/>
      <c r="FM63" s="350"/>
      <c r="FN63" s="350"/>
      <c r="FO63" s="350"/>
      <c r="FP63" s="350"/>
      <c r="FQ63" s="350"/>
      <c r="FR63" s="350"/>
      <c r="FS63" s="350"/>
      <c r="FT63" s="350"/>
      <c r="FU63" s="350"/>
      <c r="FV63" s="350"/>
      <c r="FW63" s="350"/>
      <c r="FX63" s="350"/>
      <c r="FY63" s="350"/>
      <c r="FZ63" s="350"/>
      <c r="GA63" s="350"/>
      <c r="GB63" s="350"/>
      <c r="GC63" s="350"/>
      <c r="GD63" s="350"/>
      <c r="GE63" s="350"/>
      <c r="GF63" s="350"/>
      <c r="GG63" s="350"/>
      <c r="GH63" s="350"/>
      <c r="GI63" s="350"/>
      <c r="GJ63" s="350"/>
      <c r="GK63" s="350"/>
      <c r="GL63" s="350"/>
      <c r="GM63" s="350"/>
      <c r="GN63" s="350"/>
      <c r="GO63" s="350"/>
      <c r="GP63" s="350"/>
      <c r="GQ63" s="350"/>
      <c r="GR63" s="350"/>
      <c r="GS63" s="350"/>
      <c r="GT63" s="350"/>
      <c r="GU63" s="350"/>
      <c r="GV63" s="350"/>
      <c r="GW63" s="350"/>
      <c r="GX63" s="103"/>
    </row>
    <row r="64" spans="1:206" s="102" customFormat="1" ht="12">
      <c r="A64" s="187"/>
      <c r="B64" s="307"/>
      <c r="C64" s="307"/>
      <c r="D64" s="307"/>
      <c r="E64" s="307"/>
      <c r="F64" s="307"/>
      <c r="G64" s="307"/>
      <c r="H64" s="307"/>
      <c r="I64" s="215"/>
      <c r="J64" s="332"/>
      <c r="K64" s="332"/>
      <c r="L64" s="332"/>
      <c r="M64" s="332"/>
      <c r="N64" s="332"/>
      <c r="O64" s="332"/>
      <c r="P64" s="332"/>
      <c r="Q64" s="307"/>
      <c r="R64" s="307"/>
      <c r="S64" s="307"/>
      <c r="T64" s="307"/>
      <c r="U64" s="307"/>
      <c r="V64" s="307"/>
      <c r="W64" s="296"/>
      <c r="X64" s="304"/>
      <c r="Y64" s="304"/>
      <c r="Z64" s="304"/>
      <c r="AA64" s="304"/>
      <c r="AB64" s="304"/>
      <c r="AC64" s="304"/>
      <c r="AD64" s="304"/>
      <c r="AE64" s="187"/>
      <c r="AF64" s="296"/>
      <c r="AG64" s="296"/>
      <c r="AH64" s="296"/>
      <c r="AI64" s="296"/>
      <c r="AJ64" s="296"/>
      <c r="AK64" s="296"/>
      <c r="AL64" s="302"/>
      <c r="AM64" s="302"/>
      <c r="AN64" s="302"/>
      <c r="AO64" s="302"/>
      <c r="AP64" s="302"/>
      <c r="AQ64" s="302"/>
      <c r="AR64" s="302"/>
      <c r="AS64" s="298"/>
      <c r="AT64" s="298"/>
      <c r="AU64" s="298"/>
      <c r="AV64" s="298"/>
      <c r="AW64" s="298"/>
      <c r="AX64" s="298"/>
      <c r="AY64" s="298"/>
      <c r="AZ64" s="296"/>
      <c r="BA64" s="296"/>
      <c r="BB64" s="296"/>
      <c r="BC64" s="296"/>
      <c r="BD64" s="296"/>
      <c r="BE64" s="296"/>
      <c r="BF64" s="296"/>
      <c r="BG64" s="294"/>
      <c r="BH64" s="294"/>
      <c r="BI64" s="294"/>
      <c r="BJ64" s="294"/>
      <c r="BK64" s="294"/>
      <c r="BL64" s="294"/>
      <c r="BM64" s="294"/>
      <c r="BN64" s="251"/>
      <c r="BO64" s="251"/>
      <c r="BP64" s="251"/>
      <c r="BQ64" s="251"/>
      <c r="BR64" s="251"/>
      <c r="BS64" s="251"/>
      <c r="BT64" s="251"/>
      <c r="BU64" s="288"/>
      <c r="BV64" s="288"/>
      <c r="BW64" s="288"/>
      <c r="BX64" s="288"/>
      <c r="BY64" s="288"/>
      <c r="BZ64" s="288"/>
      <c r="CA64" s="288"/>
      <c r="CB64" s="254"/>
      <c r="CC64" s="254"/>
      <c r="CD64" s="254"/>
      <c r="CE64" s="254"/>
      <c r="CF64" s="254"/>
      <c r="CG64" s="254"/>
      <c r="CH64" s="254"/>
      <c r="CI64" s="244"/>
      <c r="CJ64" s="244"/>
      <c r="CK64" s="244"/>
      <c r="CL64" s="244"/>
      <c r="CM64" s="244"/>
      <c r="CN64" s="244"/>
      <c r="CO64" s="244"/>
      <c r="CP64" s="218"/>
      <c r="CQ64" s="218"/>
      <c r="CR64" s="218"/>
      <c r="CS64" s="218"/>
      <c r="CT64" s="218"/>
      <c r="CU64" s="218"/>
      <c r="CV64" s="218"/>
      <c r="CW64" s="209"/>
      <c r="CX64" s="209"/>
      <c r="CY64" s="209"/>
      <c r="CZ64" s="209"/>
      <c r="DA64" s="209"/>
      <c r="DB64" s="209"/>
      <c r="DC64" s="209"/>
      <c r="DD64" s="208"/>
      <c r="DE64" s="208"/>
      <c r="DF64" s="208"/>
      <c r="DG64" s="208"/>
      <c r="DH64" s="208"/>
      <c r="DI64" s="208"/>
      <c r="DJ64" s="215"/>
      <c r="DK64" s="216"/>
      <c r="DL64" s="216"/>
      <c r="DM64" s="216"/>
      <c r="DN64" s="216"/>
      <c r="DO64" s="216"/>
      <c r="DP64" s="216"/>
      <c r="DQ64" s="215"/>
      <c r="DR64" s="210"/>
      <c r="DS64" s="210"/>
      <c r="DT64" s="210"/>
      <c r="DU64" s="210"/>
      <c r="DV64" s="210"/>
      <c r="DW64" s="210"/>
      <c r="DX64" s="208"/>
      <c r="DY64" s="200"/>
      <c r="DZ64" s="200"/>
      <c r="EA64" s="200"/>
      <c r="EB64" s="200"/>
      <c r="EC64" s="200"/>
      <c r="ED64" s="200"/>
      <c r="EE64" s="200"/>
      <c r="EF64" s="194"/>
      <c r="EG64" s="194"/>
      <c r="EH64" s="194"/>
      <c r="EI64" s="194"/>
      <c r="EJ64" s="194"/>
      <c r="EK64" s="194"/>
      <c r="EL64" s="194"/>
      <c r="EM64" s="187"/>
      <c r="EN64" s="187"/>
      <c r="EO64" s="187"/>
      <c r="EP64" s="187"/>
      <c r="EQ64" s="187"/>
      <c r="ER64" s="187"/>
      <c r="ES64" s="189"/>
      <c r="ET64" s="189"/>
      <c r="EU64" s="189"/>
      <c r="EV64" s="189"/>
      <c r="EW64" s="189"/>
      <c r="EX64" s="189"/>
      <c r="EY64" s="189"/>
      <c r="EZ64" s="187"/>
      <c r="FA64" s="187"/>
      <c r="FB64" s="187"/>
      <c r="FC64" s="187"/>
      <c r="FD64" s="187"/>
      <c r="FE64" s="187"/>
      <c r="FF64" s="187"/>
      <c r="FG64" s="187"/>
      <c r="FH64" s="187"/>
      <c r="FI64" s="187"/>
      <c r="FJ64" s="187"/>
      <c r="FK64" s="187"/>
      <c r="FL64" s="187"/>
      <c r="FM64" s="187"/>
      <c r="FN64" s="187"/>
      <c r="FO64" s="187"/>
      <c r="FP64" s="187"/>
      <c r="FQ64" s="187"/>
      <c r="FR64" s="187"/>
      <c r="FS64" s="187"/>
      <c r="FT64" s="187"/>
      <c r="FU64" s="187"/>
      <c r="FV64" s="187"/>
      <c r="FW64" s="187"/>
      <c r="FX64" s="187"/>
      <c r="FY64" s="187"/>
      <c r="FZ64" s="187"/>
      <c r="GA64" s="187"/>
      <c r="GB64" s="187"/>
      <c r="GC64" s="187"/>
      <c r="GD64" s="187"/>
      <c r="GE64" s="187"/>
      <c r="GF64" s="187"/>
      <c r="GG64" s="187"/>
      <c r="GH64" s="187"/>
      <c r="GI64" s="187"/>
      <c r="GJ64" s="187"/>
      <c r="GK64" s="187"/>
      <c r="GL64" s="187"/>
      <c r="GM64" s="187"/>
      <c r="GN64" s="187"/>
      <c r="GO64" s="187"/>
      <c r="GP64" s="187"/>
      <c r="GQ64" s="187"/>
      <c r="GR64" s="187"/>
      <c r="GS64" s="187"/>
      <c r="GT64" s="187"/>
      <c r="GU64" s="187"/>
      <c r="GV64" s="187"/>
      <c r="GW64" s="187"/>
      <c r="GX64" s="103"/>
    </row>
    <row r="65" spans="1:205">
      <c r="A65" s="346" t="s">
        <v>149</v>
      </c>
      <c r="B65" s="346"/>
      <c r="C65" s="346"/>
      <c r="D65" s="346"/>
      <c r="E65" s="346"/>
      <c r="F65" s="346"/>
      <c r="G65" s="346"/>
      <c r="H65" s="346"/>
      <c r="I65" s="346"/>
      <c r="J65" s="346"/>
      <c r="K65" s="346"/>
      <c r="L65" s="346"/>
      <c r="M65" s="346"/>
      <c r="N65" s="346"/>
      <c r="O65" s="346"/>
      <c r="P65" s="346"/>
      <c r="Q65" s="346"/>
      <c r="R65" s="346"/>
      <c r="S65" s="346"/>
      <c r="T65" s="346"/>
      <c r="U65" s="346"/>
      <c r="V65" s="346"/>
      <c r="W65" s="346"/>
      <c r="X65" s="346"/>
      <c r="Y65" s="346"/>
      <c r="Z65" s="346"/>
      <c r="AA65" s="346"/>
      <c r="AB65" s="346"/>
      <c r="AC65" s="346"/>
      <c r="AD65" s="346"/>
      <c r="AE65" s="346"/>
      <c r="AF65" s="346"/>
      <c r="AG65" s="346"/>
      <c r="AH65" s="346"/>
      <c r="AI65" s="346"/>
      <c r="AJ65" s="346"/>
      <c r="AK65" s="346"/>
      <c r="AL65" s="346"/>
      <c r="AM65" s="346"/>
      <c r="AN65" s="346"/>
      <c r="AO65" s="346"/>
      <c r="AP65" s="346"/>
      <c r="AQ65" s="346"/>
      <c r="AR65" s="346"/>
      <c r="AS65" s="346"/>
      <c r="AT65" s="346"/>
      <c r="AU65" s="346"/>
      <c r="AV65" s="346"/>
      <c r="AW65" s="346"/>
      <c r="AX65" s="346"/>
      <c r="AY65" s="346"/>
      <c r="AZ65" s="346"/>
      <c r="BA65" s="346"/>
      <c r="BB65" s="346"/>
      <c r="BC65" s="346"/>
      <c r="BD65" s="346"/>
      <c r="BE65" s="346"/>
      <c r="BF65" s="346"/>
      <c r="BG65" s="346"/>
      <c r="BH65" s="346"/>
      <c r="BI65" s="346"/>
      <c r="BJ65" s="346"/>
      <c r="BK65" s="346"/>
      <c r="BL65" s="346"/>
      <c r="BM65" s="346"/>
      <c r="BN65" s="346"/>
      <c r="BO65" s="346"/>
      <c r="BP65" s="346"/>
      <c r="BQ65" s="346"/>
      <c r="BR65" s="346"/>
      <c r="BS65" s="346"/>
      <c r="BT65" s="346"/>
      <c r="BU65" s="346"/>
      <c r="BV65" s="346"/>
      <c r="BW65" s="346"/>
      <c r="BX65" s="346"/>
      <c r="BY65" s="346"/>
      <c r="BZ65" s="346"/>
      <c r="CA65" s="346"/>
      <c r="CB65" s="346"/>
      <c r="CC65" s="346"/>
      <c r="CD65" s="346"/>
      <c r="CE65" s="346"/>
      <c r="CF65" s="346"/>
      <c r="CG65" s="346"/>
      <c r="CH65" s="346"/>
      <c r="CI65" s="346"/>
      <c r="CJ65" s="346"/>
      <c r="CK65" s="346"/>
      <c r="CL65" s="346"/>
      <c r="CM65" s="346"/>
      <c r="CN65" s="346"/>
      <c r="CO65" s="346"/>
      <c r="CP65" s="346"/>
      <c r="CQ65" s="346"/>
      <c r="CR65" s="346"/>
      <c r="CS65" s="346"/>
      <c r="CT65" s="346"/>
      <c r="CU65" s="346"/>
      <c r="CV65" s="346"/>
      <c r="CW65" s="346"/>
      <c r="CX65" s="346"/>
      <c r="CY65" s="346"/>
      <c r="CZ65" s="346"/>
      <c r="DA65" s="346"/>
      <c r="DB65" s="346"/>
      <c r="DC65" s="346"/>
      <c r="DD65" s="346"/>
      <c r="DE65" s="346"/>
      <c r="DF65" s="346"/>
      <c r="DG65" s="346"/>
      <c r="DH65" s="346"/>
      <c r="DI65" s="346"/>
      <c r="DJ65" s="346"/>
      <c r="DK65" s="346"/>
      <c r="DL65" s="346"/>
      <c r="DM65" s="346"/>
      <c r="DN65" s="346"/>
      <c r="DO65" s="346"/>
      <c r="DP65" s="346"/>
      <c r="DQ65" s="346"/>
      <c r="DR65" s="346"/>
      <c r="DS65" s="346"/>
      <c r="DT65" s="346"/>
      <c r="DU65" s="346"/>
      <c r="DV65" s="346"/>
      <c r="DW65" s="346"/>
      <c r="DX65" s="346"/>
      <c r="DY65" s="346"/>
      <c r="DZ65" s="346"/>
      <c r="EA65" s="346"/>
      <c r="EB65" s="346"/>
      <c r="EC65" s="346"/>
      <c r="ED65" s="346"/>
      <c r="EE65" s="346"/>
      <c r="EF65" s="346"/>
      <c r="EG65" s="346"/>
      <c r="EH65" s="346"/>
      <c r="EI65" s="346"/>
      <c r="EJ65" s="346"/>
      <c r="EK65" s="346"/>
      <c r="EL65" s="346"/>
      <c r="EM65" s="346"/>
      <c r="EN65" s="346"/>
      <c r="EO65" s="346"/>
      <c r="EP65" s="346"/>
      <c r="EQ65" s="346"/>
      <c r="ER65" s="346"/>
      <c r="ES65" s="346"/>
      <c r="ET65" s="346"/>
      <c r="EU65" s="346"/>
      <c r="EV65" s="346"/>
      <c r="EW65" s="346"/>
      <c r="EX65" s="346"/>
      <c r="EY65" s="346"/>
      <c r="EZ65" s="346"/>
      <c r="FA65" s="346"/>
      <c r="FB65" s="346"/>
      <c r="FC65" s="346"/>
      <c r="FD65" s="346"/>
      <c r="FE65" s="346"/>
      <c r="FF65" s="346"/>
      <c r="FG65" s="346"/>
      <c r="FH65" s="346"/>
      <c r="FI65" s="346"/>
      <c r="FJ65" s="346"/>
      <c r="FK65" s="346"/>
      <c r="FL65" s="346"/>
      <c r="FM65" s="346"/>
      <c r="FN65" s="346"/>
      <c r="FO65" s="346"/>
      <c r="FP65" s="346"/>
      <c r="FQ65" s="346"/>
      <c r="FR65" s="346"/>
      <c r="FS65" s="346"/>
      <c r="FT65" s="347"/>
      <c r="FU65" s="347"/>
      <c r="FV65" s="2"/>
      <c r="FW65" s="2"/>
      <c r="FX65" s="2"/>
      <c r="FY65" s="2"/>
      <c r="FZ65" s="2"/>
      <c r="GA65" s="2"/>
      <c r="GB65" s="2"/>
      <c r="GP65" s="2"/>
    </row>
    <row r="67" spans="1:205">
      <c r="A67" s="57" t="s">
        <v>144</v>
      </c>
      <c r="B67" s="57"/>
      <c r="P67" s="57"/>
      <c r="W67" s="57"/>
    </row>
    <row r="68" spans="1:205">
      <c r="A68" s="334"/>
      <c r="B68" s="334"/>
      <c r="C68" s="334"/>
      <c r="D68" s="334"/>
      <c r="E68" s="334"/>
      <c r="F68" s="334"/>
      <c r="G68" s="334"/>
      <c r="H68" s="334"/>
      <c r="I68" s="334"/>
      <c r="J68" s="334"/>
      <c r="K68" s="334"/>
      <c r="L68" s="334"/>
      <c r="M68" s="334"/>
      <c r="N68" s="334"/>
      <c r="O68" s="334"/>
      <c r="P68" s="334"/>
      <c r="Q68" s="334"/>
      <c r="R68" s="334"/>
      <c r="S68" s="334"/>
      <c r="T68" s="334"/>
      <c r="U68" s="334"/>
      <c r="V68" s="334"/>
      <c r="W68" s="334"/>
      <c r="X68" s="334"/>
      <c r="Y68" s="334"/>
      <c r="Z68" s="334"/>
      <c r="AA68" s="334"/>
      <c r="AB68" s="334"/>
      <c r="AC68" s="334"/>
      <c r="AD68" s="334"/>
      <c r="AE68" s="334"/>
      <c r="AF68" s="334"/>
      <c r="AG68" s="334"/>
      <c r="AH68" s="334"/>
      <c r="AI68" s="334"/>
      <c r="AJ68" s="334"/>
      <c r="AK68" s="334"/>
      <c r="AL68" s="334"/>
      <c r="AM68" s="334"/>
      <c r="AN68" s="334"/>
      <c r="AO68" s="334"/>
      <c r="AP68" s="334"/>
      <c r="AQ68" s="334"/>
      <c r="AR68" s="334"/>
      <c r="AS68" s="334"/>
      <c r="AT68" s="334"/>
      <c r="AU68" s="334"/>
      <c r="AV68" s="334"/>
      <c r="AW68" s="334"/>
      <c r="AX68" s="334"/>
      <c r="AY68" s="334"/>
      <c r="AZ68" s="334"/>
      <c r="BA68" s="334"/>
      <c r="BB68" s="334"/>
      <c r="BC68" s="334"/>
      <c r="BD68" s="334"/>
      <c r="BE68" s="334"/>
      <c r="BF68" s="334"/>
      <c r="BG68" s="334"/>
      <c r="BH68" s="334"/>
      <c r="BI68" s="334"/>
      <c r="BJ68" s="334"/>
      <c r="BK68" s="334"/>
      <c r="BL68" s="334"/>
      <c r="BM68" s="334"/>
      <c r="BN68" s="334"/>
      <c r="BO68" s="334"/>
      <c r="BP68" s="334"/>
      <c r="BQ68" s="334"/>
      <c r="BR68" s="334"/>
      <c r="BS68" s="334"/>
      <c r="BT68" s="334"/>
      <c r="BU68" s="334"/>
      <c r="BV68" s="334"/>
      <c r="BW68" s="334"/>
      <c r="BX68" s="334"/>
      <c r="BY68" s="334"/>
      <c r="BZ68" s="334"/>
      <c r="CA68" s="334"/>
      <c r="CB68" s="334"/>
      <c r="CC68" s="334"/>
      <c r="CD68" s="334"/>
      <c r="CE68" s="334"/>
      <c r="CF68" s="334"/>
      <c r="CG68" s="334"/>
      <c r="CH68" s="334"/>
      <c r="CI68" s="334"/>
      <c r="CJ68" s="334"/>
      <c r="CK68" s="334"/>
      <c r="CL68" s="334"/>
      <c r="CM68" s="334"/>
      <c r="CN68" s="334"/>
      <c r="CO68" s="334"/>
      <c r="CP68" s="334"/>
      <c r="CQ68" s="334"/>
      <c r="CR68" s="334"/>
      <c r="CS68" s="334"/>
      <c r="CT68" s="334"/>
      <c r="CU68" s="334"/>
      <c r="CV68" s="334"/>
      <c r="CW68" s="334"/>
      <c r="CX68" s="334"/>
      <c r="CY68" s="334"/>
      <c r="CZ68" s="334"/>
      <c r="DA68" s="334"/>
      <c r="DB68" s="334"/>
      <c r="DC68" s="334"/>
      <c r="DD68" s="334"/>
      <c r="DE68" s="334"/>
      <c r="DF68" s="334"/>
      <c r="DG68" s="334"/>
      <c r="DH68" s="334"/>
      <c r="DI68" s="334"/>
      <c r="DJ68" s="334"/>
      <c r="DK68" s="334"/>
      <c r="DL68" s="334"/>
      <c r="DM68" s="334"/>
      <c r="DN68" s="334"/>
      <c r="DO68" s="334"/>
      <c r="DP68" s="334"/>
      <c r="DQ68" s="334"/>
      <c r="DR68" s="334"/>
      <c r="DS68" s="334"/>
      <c r="DT68" s="334"/>
      <c r="DU68" s="334"/>
      <c r="DV68" s="334"/>
      <c r="DW68" s="334"/>
      <c r="DX68" s="334"/>
      <c r="DY68" s="334"/>
      <c r="DZ68" s="334"/>
      <c r="EA68" s="334"/>
      <c r="EB68" s="334"/>
      <c r="EC68" s="334"/>
      <c r="ED68" s="334"/>
      <c r="EE68" s="334"/>
      <c r="EF68" s="334"/>
      <c r="EG68" s="334"/>
      <c r="EH68" s="334"/>
      <c r="EI68" s="334"/>
      <c r="EJ68" s="334"/>
      <c r="EK68" s="334"/>
      <c r="EL68" s="334"/>
      <c r="EM68" s="334"/>
      <c r="EN68" s="334"/>
      <c r="EO68" s="334"/>
      <c r="EP68" s="334"/>
      <c r="EQ68" s="334"/>
      <c r="ER68" s="334"/>
      <c r="ES68" s="334"/>
      <c r="ET68" s="334"/>
      <c r="EU68" s="334"/>
      <c r="EV68" s="334"/>
      <c r="EW68" s="334"/>
      <c r="EX68" s="334"/>
      <c r="EY68" s="334"/>
      <c r="EZ68" s="334"/>
      <c r="FA68" s="334"/>
      <c r="FB68" s="334"/>
      <c r="FC68" s="334"/>
      <c r="FD68" s="334"/>
      <c r="FE68" s="334"/>
      <c r="FF68" s="334"/>
      <c r="FG68" s="334"/>
      <c r="FH68" s="334"/>
      <c r="FI68" s="334"/>
      <c r="FJ68" s="334"/>
      <c r="FK68" s="334"/>
      <c r="FL68" s="334"/>
      <c r="FM68" s="334"/>
      <c r="FN68" s="334"/>
      <c r="FO68" s="334"/>
      <c r="FP68" s="334"/>
      <c r="FQ68" s="334"/>
      <c r="FR68" s="334"/>
      <c r="FS68" s="334"/>
      <c r="FT68" s="334"/>
      <c r="FU68" s="334"/>
      <c r="FV68" s="334"/>
      <c r="FW68" s="334"/>
      <c r="FX68" s="334"/>
      <c r="FY68" s="334"/>
      <c r="FZ68" s="334"/>
      <c r="GA68" s="334"/>
      <c r="GB68" s="334"/>
      <c r="GC68" s="334"/>
      <c r="GD68" s="334"/>
      <c r="GE68" s="334"/>
      <c r="GF68" s="334"/>
      <c r="GG68" s="334"/>
      <c r="GH68" s="334"/>
      <c r="GI68" s="334"/>
      <c r="GJ68" s="334"/>
      <c r="GK68" s="334"/>
      <c r="GL68" s="334"/>
      <c r="GM68" s="334"/>
      <c r="GN68" s="334"/>
      <c r="GO68" s="334"/>
      <c r="GP68" s="334"/>
      <c r="GQ68" s="334"/>
      <c r="GR68" s="334"/>
      <c r="GS68" s="334"/>
      <c r="GT68" s="334"/>
      <c r="GU68" s="334"/>
      <c r="GV68" s="334"/>
      <c r="GW68" s="334"/>
    </row>
    <row r="69" spans="1:205">
      <c r="A69" s="334"/>
      <c r="B69" s="334"/>
      <c r="C69" s="334"/>
      <c r="D69" s="334"/>
      <c r="E69" s="334"/>
      <c r="F69" s="334"/>
      <c r="G69" s="334"/>
      <c r="H69" s="334"/>
      <c r="I69" s="334"/>
      <c r="J69" s="334"/>
      <c r="K69" s="334"/>
      <c r="L69" s="334"/>
      <c r="M69" s="334"/>
      <c r="N69" s="334"/>
      <c r="O69" s="334"/>
      <c r="P69" s="334"/>
      <c r="Q69" s="334"/>
      <c r="R69" s="334"/>
      <c r="S69" s="334"/>
      <c r="T69" s="334"/>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4"/>
      <c r="BP69" s="334"/>
      <c r="BQ69" s="334"/>
      <c r="BR69" s="334"/>
      <c r="BS69" s="334"/>
      <c r="BT69" s="334"/>
      <c r="BU69" s="334"/>
      <c r="BV69" s="334"/>
      <c r="BW69" s="334"/>
      <c r="BX69" s="334"/>
      <c r="BY69" s="334"/>
      <c r="BZ69" s="334"/>
      <c r="CA69" s="334"/>
      <c r="CB69" s="334"/>
      <c r="CC69" s="334"/>
      <c r="CD69" s="334"/>
      <c r="CE69" s="334"/>
      <c r="CF69" s="334"/>
      <c r="CG69" s="334"/>
      <c r="CH69" s="334"/>
      <c r="CI69" s="334"/>
      <c r="CJ69" s="334"/>
      <c r="CK69" s="334"/>
      <c r="CL69" s="334"/>
      <c r="CM69" s="334"/>
      <c r="CN69" s="334"/>
      <c r="CO69" s="334"/>
      <c r="CP69" s="334"/>
      <c r="CQ69" s="334"/>
      <c r="CR69" s="334"/>
      <c r="CS69" s="334"/>
      <c r="CT69" s="334"/>
      <c r="CU69" s="334"/>
      <c r="CV69" s="334"/>
      <c r="CW69" s="334"/>
      <c r="CX69" s="334"/>
      <c r="CY69" s="334"/>
      <c r="CZ69" s="334"/>
      <c r="DA69" s="334"/>
      <c r="DB69" s="334"/>
      <c r="DC69" s="334"/>
      <c r="DD69" s="334"/>
      <c r="DE69" s="334"/>
      <c r="DF69" s="334"/>
      <c r="DG69" s="334"/>
      <c r="DH69" s="334"/>
      <c r="DI69" s="334"/>
      <c r="DJ69" s="334"/>
      <c r="DK69" s="334"/>
      <c r="DL69" s="334"/>
      <c r="DM69" s="334"/>
      <c r="DN69" s="334"/>
      <c r="DO69" s="334"/>
      <c r="DP69" s="334"/>
      <c r="DQ69" s="334"/>
      <c r="DR69" s="334"/>
      <c r="DS69" s="334"/>
      <c r="DT69" s="334"/>
      <c r="DU69" s="334"/>
      <c r="DV69" s="334"/>
      <c r="DW69" s="334"/>
      <c r="DX69" s="334"/>
      <c r="DY69" s="334"/>
      <c r="DZ69" s="334"/>
      <c r="EA69" s="334"/>
      <c r="EB69" s="334"/>
      <c r="EC69" s="334"/>
      <c r="ED69" s="334"/>
      <c r="EE69" s="334"/>
      <c r="EF69" s="334"/>
      <c r="EG69" s="334"/>
      <c r="EH69" s="334"/>
      <c r="EI69" s="334"/>
      <c r="EJ69" s="334"/>
      <c r="EK69" s="334"/>
      <c r="EL69" s="334"/>
      <c r="EM69" s="334"/>
      <c r="EN69" s="334"/>
      <c r="EO69" s="334"/>
      <c r="EP69" s="334"/>
      <c r="EQ69" s="334"/>
      <c r="ER69" s="334"/>
      <c r="ES69" s="334"/>
      <c r="ET69" s="334"/>
      <c r="EU69" s="334"/>
      <c r="EV69" s="334"/>
      <c r="EW69" s="334"/>
      <c r="EX69" s="334"/>
      <c r="EY69" s="334"/>
      <c r="EZ69" s="334"/>
      <c r="FA69" s="334"/>
      <c r="FB69" s="334"/>
      <c r="FC69" s="334"/>
      <c r="FD69" s="334"/>
      <c r="FE69" s="334"/>
      <c r="FF69" s="334"/>
      <c r="FG69" s="334"/>
      <c r="FH69" s="334"/>
      <c r="FI69" s="334"/>
      <c r="FJ69" s="334"/>
      <c r="FK69" s="334"/>
      <c r="FL69" s="334"/>
      <c r="FM69" s="334"/>
      <c r="FN69" s="334"/>
      <c r="FO69" s="334"/>
      <c r="FP69" s="334"/>
      <c r="FQ69" s="334"/>
      <c r="FR69" s="334"/>
      <c r="FS69" s="334"/>
      <c r="FT69" s="334"/>
      <c r="FU69" s="334"/>
      <c r="FV69" s="334"/>
      <c r="FW69" s="334"/>
      <c r="FX69" s="334"/>
      <c r="FY69" s="334"/>
      <c r="FZ69" s="334"/>
      <c r="GA69" s="334"/>
      <c r="GB69" s="334"/>
      <c r="GC69" s="334"/>
      <c r="GD69" s="334"/>
      <c r="GE69" s="334"/>
      <c r="GF69" s="334"/>
      <c r="GG69" s="334"/>
      <c r="GH69" s="334"/>
      <c r="GI69" s="334"/>
      <c r="GJ69" s="334"/>
      <c r="GK69" s="334"/>
      <c r="GL69" s="334"/>
      <c r="GM69" s="334"/>
      <c r="GN69" s="334"/>
      <c r="GO69" s="334"/>
      <c r="GP69" s="334"/>
      <c r="GQ69" s="334"/>
      <c r="GR69" s="334"/>
      <c r="GS69" s="334"/>
      <c r="GT69" s="334"/>
      <c r="GU69" s="334"/>
      <c r="GV69" s="334"/>
      <c r="GW69" s="334"/>
    </row>
    <row r="70" spans="1:205">
      <c r="A70" s="334"/>
      <c r="B70" s="334"/>
      <c r="C70" s="334"/>
      <c r="D70" s="334"/>
      <c r="E70" s="334"/>
      <c r="F70" s="334"/>
      <c r="G70" s="334"/>
      <c r="H70" s="334"/>
      <c r="I70" s="334"/>
      <c r="J70" s="334"/>
      <c r="K70" s="334"/>
      <c r="L70" s="334"/>
      <c r="M70" s="334"/>
      <c r="N70" s="334"/>
      <c r="O70" s="334"/>
      <c r="P70" s="334"/>
      <c r="Q70" s="334"/>
      <c r="R70" s="334"/>
      <c r="S70" s="334"/>
      <c r="T70" s="334"/>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4"/>
      <c r="BP70" s="334"/>
      <c r="BQ70" s="334"/>
      <c r="BR70" s="334"/>
      <c r="BS70" s="334"/>
      <c r="BT70" s="334"/>
      <c r="BU70" s="334"/>
      <c r="BV70" s="334"/>
      <c r="BW70" s="334"/>
      <c r="BX70" s="334"/>
      <c r="BY70" s="334"/>
      <c r="BZ70" s="334"/>
      <c r="CA70" s="334"/>
      <c r="CB70" s="334"/>
      <c r="CC70" s="334"/>
      <c r="CD70" s="334"/>
      <c r="CE70" s="334"/>
      <c r="CF70" s="334"/>
      <c r="CG70" s="334"/>
      <c r="CH70" s="334"/>
      <c r="CI70" s="334"/>
      <c r="CJ70" s="334"/>
      <c r="CK70" s="334"/>
      <c r="CL70" s="334"/>
      <c r="CM70" s="334"/>
      <c r="CN70" s="334"/>
      <c r="CO70" s="334"/>
      <c r="CP70" s="334"/>
      <c r="CQ70" s="334"/>
      <c r="CR70" s="334"/>
      <c r="CS70" s="334"/>
      <c r="CT70" s="334"/>
      <c r="CU70" s="334"/>
      <c r="CV70" s="334"/>
      <c r="CW70" s="334"/>
      <c r="CX70" s="334"/>
      <c r="CY70" s="334"/>
      <c r="CZ70" s="334"/>
      <c r="DA70" s="334"/>
      <c r="DB70" s="334"/>
      <c r="DC70" s="334"/>
      <c r="DD70" s="334"/>
      <c r="DE70" s="334"/>
      <c r="DF70" s="334"/>
      <c r="DG70" s="334"/>
      <c r="DH70" s="334"/>
      <c r="DI70" s="334"/>
      <c r="DJ70" s="334"/>
      <c r="DK70" s="334"/>
      <c r="DL70" s="334"/>
      <c r="DM70" s="334"/>
      <c r="DN70" s="334"/>
      <c r="DO70" s="334"/>
      <c r="DP70" s="334"/>
      <c r="DQ70" s="334"/>
      <c r="DR70" s="334"/>
      <c r="DS70" s="334"/>
      <c r="DT70" s="334"/>
      <c r="DU70" s="334"/>
      <c r="DV70" s="334"/>
      <c r="DW70" s="334"/>
      <c r="DX70" s="334"/>
      <c r="DY70" s="334"/>
      <c r="DZ70" s="334"/>
      <c r="EA70" s="334"/>
      <c r="EB70" s="334"/>
      <c r="EC70" s="334"/>
      <c r="ED70" s="334"/>
      <c r="EE70" s="334"/>
      <c r="EF70" s="334"/>
      <c r="EG70" s="334"/>
      <c r="EH70" s="334"/>
      <c r="EI70" s="334"/>
      <c r="EJ70" s="334"/>
      <c r="EK70" s="334"/>
      <c r="EL70" s="334"/>
      <c r="EM70" s="334"/>
      <c r="EN70" s="334"/>
      <c r="EO70" s="334"/>
      <c r="EP70" s="334"/>
      <c r="EQ70" s="334"/>
      <c r="ER70" s="334"/>
      <c r="ES70" s="334"/>
      <c r="ET70" s="334"/>
      <c r="EU70" s="334"/>
      <c r="EV70" s="334"/>
      <c r="EW70" s="334"/>
      <c r="EX70" s="334"/>
      <c r="EY70" s="334"/>
      <c r="EZ70" s="334"/>
      <c r="FA70" s="334"/>
      <c r="FB70" s="334"/>
      <c r="FC70" s="334"/>
      <c r="FD70" s="334"/>
      <c r="FE70" s="334"/>
      <c r="FF70" s="334"/>
      <c r="FG70" s="334"/>
      <c r="FH70" s="334"/>
      <c r="FI70" s="334"/>
      <c r="FJ70" s="334"/>
      <c r="FK70" s="334"/>
      <c r="FL70" s="334"/>
      <c r="FM70" s="334"/>
      <c r="FN70" s="334"/>
      <c r="FO70" s="334"/>
      <c r="FP70" s="334"/>
      <c r="FQ70" s="334"/>
      <c r="FR70" s="334"/>
      <c r="FS70" s="334"/>
      <c r="FT70" s="334"/>
      <c r="FU70" s="334"/>
      <c r="FV70" s="334"/>
      <c r="FW70" s="334"/>
      <c r="FX70" s="334"/>
      <c r="FY70" s="334"/>
      <c r="FZ70" s="334"/>
      <c r="GA70" s="334"/>
      <c r="GB70" s="334"/>
      <c r="GC70" s="334"/>
      <c r="GD70" s="334"/>
      <c r="GE70" s="334"/>
      <c r="GF70" s="334"/>
      <c r="GG70" s="334"/>
      <c r="GH70" s="334"/>
      <c r="GI70" s="334"/>
      <c r="GJ70" s="334"/>
      <c r="GK70" s="334"/>
      <c r="GL70" s="334"/>
      <c r="GM70" s="334"/>
      <c r="GN70" s="334"/>
      <c r="GO70" s="334"/>
      <c r="GP70" s="334"/>
      <c r="GQ70" s="334"/>
      <c r="GR70" s="334"/>
      <c r="GS70" s="334"/>
      <c r="GT70" s="334"/>
      <c r="GU70" s="334"/>
      <c r="GV70" s="334"/>
      <c r="GW70" s="334"/>
    </row>
    <row r="71" spans="1:205">
      <c r="A71" s="333"/>
      <c r="B71" s="333"/>
      <c r="C71" s="333"/>
      <c r="D71" s="333"/>
      <c r="E71" s="333"/>
      <c r="F71" s="333"/>
      <c r="G71" s="333"/>
      <c r="H71" s="333"/>
      <c r="I71" s="333"/>
      <c r="J71" s="333"/>
      <c r="K71" s="333"/>
      <c r="L71" s="333"/>
      <c r="M71" s="333"/>
      <c r="N71" s="333"/>
      <c r="O71" s="333"/>
      <c r="P71" s="333"/>
      <c r="Q71" s="333"/>
      <c r="R71" s="333"/>
      <c r="S71" s="333"/>
      <c r="T71" s="333"/>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3"/>
      <c r="BD71" s="333"/>
      <c r="BE71" s="333"/>
      <c r="BF71" s="333"/>
      <c r="BG71" s="333"/>
      <c r="BH71" s="333"/>
      <c r="BI71" s="333"/>
      <c r="BJ71" s="333"/>
      <c r="BK71" s="333"/>
      <c r="BL71" s="333"/>
      <c r="BM71" s="333"/>
      <c r="BN71" s="333"/>
      <c r="BO71" s="333"/>
      <c r="BP71" s="333"/>
      <c r="BQ71" s="333"/>
      <c r="BR71" s="333"/>
      <c r="BS71" s="333"/>
      <c r="BT71" s="333"/>
      <c r="BU71" s="333"/>
      <c r="BV71" s="333"/>
      <c r="BW71" s="333"/>
      <c r="BX71" s="333"/>
      <c r="BY71" s="333"/>
      <c r="BZ71" s="333"/>
      <c r="CA71" s="333"/>
      <c r="CB71" s="333"/>
      <c r="CC71" s="333"/>
      <c r="CD71" s="333"/>
      <c r="CE71" s="333"/>
      <c r="CF71" s="333"/>
      <c r="CG71" s="333"/>
      <c r="CH71" s="333"/>
      <c r="CI71" s="333"/>
      <c r="CJ71" s="333"/>
      <c r="CK71" s="333"/>
      <c r="CL71" s="333"/>
      <c r="CM71" s="333"/>
      <c r="CN71" s="333"/>
      <c r="CO71" s="333"/>
      <c r="CP71" s="333"/>
      <c r="CQ71" s="333"/>
      <c r="CR71" s="333"/>
      <c r="CS71" s="333"/>
      <c r="CT71" s="333"/>
      <c r="CU71" s="333"/>
      <c r="CV71" s="333"/>
      <c r="CW71" s="333"/>
      <c r="CX71" s="333"/>
      <c r="CY71" s="333"/>
      <c r="CZ71" s="333"/>
      <c r="DA71" s="333"/>
      <c r="DB71" s="333"/>
      <c r="DC71" s="333"/>
      <c r="DD71" s="333"/>
      <c r="DE71" s="333"/>
      <c r="DF71" s="333"/>
      <c r="DG71" s="333"/>
      <c r="DH71" s="333"/>
      <c r="DI71" s="333"/>
      <c r="DJ71" s="333"/>
      <c r="DK71" s="333"/>
      <c r="DL71" s="333"/>
      <c r="DM71" s="333"/>
      <c r="DN71" s="333"/>
      <c r="DO71" s="333"/>
      <c r="DP71" s="333"/>
      <c r="DQ71" s="333"/>
      <c r="DR71" s="333"/>
      <c r="DS71" s="333"/>
      <c r="DT71" s="333"/>
      <c r="DU71" s="333"/>
      <c r="DV71" s="333"/>
      <c r="DW71" s="333"/>
      <c r="DX71" s="333"/>
      <c r="DY71" s="333"/>
      <c r="DZ71" s="333"/>
      <c r="EA71" s="333"/>
      <c r="EB71" s="333"/>
      <c r="EC71" s="333"/>
      <c r="ED71" s="333"/>
      <c r="EE71" s="333"/>
      <c r="EF71" s="333"/>
      <c r="EG71" s="333"/>
      <c r="EH71" s="333"/>
      <c r="EI71" s="333"/>
      <c r="EJ71" s="333"/>
      <c r="EK71" s="333"/>
      <c r="EL71" s="333"/>
      <c r="EM71" s="333"/>
      <c r="EN71" s="333"/>
      <c r="EO71" s="333"/>
      <c r="EP71" s="333"/>
      <c r="EQ71" s="333"/>
      <c r="ER71" s="333"/>
      <c r="ES71" s="333"/>
      <c r="ET71" s="333"/>
      <c r="EU71" s="333"/>
      <c r="EV71" s="333"/>
      <c r="EW71" s="333"/>
      <c r="EX71" s="333"/>
      <c r="EY71" s="333"/>
      <c r="EZ71" s="333"/>
      <c r="FA71" s="333"/>
      <c r="FB71" s="333"/>
      <c r="FC71" s="333"/>
      <c r="FD71" s="333"/>
      <c r="FE71" s="333"/>
      <c r="FF71" s="333"/>
      <c r="FG71" s="333"/>
      <c r="FH71" s="333"/>
      <c r="FI71" s="333"/>
      <c r="FJ71" s="333"/>
      <c r="FK71" s="333"/>
      <c r="FL71" s="333"/>
      <c r="FM71" s="333"/>
      <c r="FN71" s="333"/>
      <c r="FO71" s="333"/>
      <c r="FP71" s="333"/>
      <c r="FQ71" s="333"/>
      <c r="FR71" s="333"/>
      <c r="FS71" s="333"/>
      <c r="FT71" s="333"/>
      <c r="FU71" s="333"/>
      <c r="FV71" s="333"/>
      <c r="FW71" s="333"/>
      <c r="FX71" s="333"/>
      <c r="FY71" s="333"/>
      <c r="FZ71" s="333"/>
      <c r="GA71" s="333"/>
      <c r="GB71" s="333"/>
      <c r="GC71" s="333"/>
      <c r="GD71" s="333"/>
      <c r="GE71" s="333"/>
      <c r="GF71" s="333"/>
      <c r="GG71" s="333"/>
      <c r="GH71" s="333"/>
      <c r="GI71" s="333"/>
      <c r="GJ71" s="333"/>
      <c r="GK71" s="333"/>
      <c r="GL71" s="333"/>
      <c r="GM71" s="333"/>
      <c r="GN71" s="333"/>
      <c r="GO71" s="333"/>
      <c r="GP71" s="333"/>
      <c r="GQ71" s="333"/>
      <c r="GR71" s="333"/>
      <c r="GS71" s="333"/>
      <c r="GT71" s="333"/>
      <c r="GU71" s="333"/>
      <c r="GV71" s="333"/>
      <c r="GW71" s="333"/>
    </row>
    <row r="72" spans="1:205">
      <c r="A72" s="334"/>
      <c r="B72" s="334"/>
      <c r="C72" s="334"/>
      <c r="D72" s="334"/>
      <c r="E72" s="334"/>
      <c r="F72" s="334"/>
      <c r="G72" s="334"/>
      <c r="H72" s="334"/>
      <c r="I72" s="334"/>
      <c r="J72" s="334"/>
      <c r="K72" s="334"/>
      <c r="L72" s="334"/>
      <c r="M72" s="334"/>
      <c r="N72" s="334"/>
      <c r="O72" s="334"/>
      <c r="P72" s="334"/>
      <c r="Q72" s="334"/>
      <c r="R72" s="334"/>
      <c r="S72" s="334"/>
      <c r="T72" s="334"/>
      <c r="U72" s="334"/>
      <c r="V72" s="334"/>
      <c r="W72" s="334"/>
      <c r="X72" s="334"/>
      <c r="Y72" s="334"/>
      <c r="Z72" s="334"/>
      <c r="AA72" s="334"/>
      <c r="AB72" s="334"/>
      <c r="AC72" s="334"/>
      <c r="AD72" s="334"/>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4"/>
      <c r="BP72" s="334"/>
      <c r="BQ72" s="334"/>
      <c r="BR72" s="334"/>
      <c r="BS72" s="334"/>
      <c r="BT72" s="334"/>
      <c r="BU72" s="334"/>
      <c r="BV72" s="334"/>
      <c r="BW72" s="334"/>
      <c r="BX72" s="334"/>
      <c r="BY72" s="334"/>
      <c r="BZ72" s="334"/>
      <c r="CA72" s="334"/>
      <c r="CB72" s="334"/>
      <c r="CC72" s="334"/>
      <c r="CD72" s="334"/>
      <c r="CE72" s="334"/>
      <c r="CF72" s="334"/>
      <c r="CG72" s="334"/>
      <c r="CH72" s="334"/>
      <c r="CI72" s="334"/>
      <c r="CJ72" s="334"/>
      <c r="CK72" s="334"/>
      <c r="CL72" s="334"/>
      <c r="CM72" s="334"/>
      <c r="CN72" s="334"/>
      <c r="CO72" s="334"/>
      <c r="CP72" s="334"/>
      <c r="CQ72" s="334"/>
      <c r="CR72" s="334"/>
      <c r="CS72" s="334"/>
      <c r="CT72" s="334"/>
      <c r="CU72" s="334"/>
      <c r="CV72" s="334"/>
      <c r="CW72" s="334"/>
      <c r="CX72" s="334"/>
      <c r="CY72" s="334"/>
      <c r="CZ72" s="334"/>
      <c r="DA72" s="334"/>
      <c r="DB72" s="334"/>
      <c r="DC72" s="334"/>
      <c r="DD72" s="334"/>
      <c r="DE72" s="334"/>
      <c r="DF72" s="334"/>
      <c r="DG72" s="334"/>
      <c r="DH72" s="334"/>
      <c r="DI72" s="334"/>
      <c r="DJ72" s="334"/>
      <c r="DK72" s="334"/>
      <c r="DL72" s="334"/>
      <c r="DM72" s="334"/>
      <c r="DN72" s="334"/>
      <c r="DO72" s="334"/>
      <c r="DP72" s="334"/>
      <c r="DQ72" s="334"/>
      <c r="DR72" s="334"/>
      <c r="DS72" s="334"/>
      <c r="DT72" s="334"/>
      <c r="DU72" s="334"/>
      <c r="DV72" s="334"/>
      <c r="DW72" s="334"/>
      <c r="DX72" s="334"/>
      <c r="DY72" s="334"/>
      <c r="DZ72" s="334"/>
      <c r="EA72" s="334"/>
      <c r="EB72" s="334"/>
      <c r="EC72" s="334"/>
      <c r="ED72" s="334"/>
      <c r="EE72" s="334"/>
      <c r="EF72" s="334"/>
      <c r="EG72" s="334"/>
      <c r="EH72" s="334"/>
      <c r="EI72" s="334"/>
      <c r="EJ72" s="334"/>
      <c r="EK72" s="334"/>
      <c r="EL72" s="334"/>
      <c r="EM72" s="334"/>
      <c r="EN72" s="334"/>
      <c r="EO72" s="334"/>
      <c r="EP72" s="334"/>
      <c r="EQ72" s="334"/>
      <c r="ER72" s="334"/>
      <c r="ES72" s="334"/>
      <c r="ET72" s="334"/>
      <c r="EU72" s="334"/>
      <c r="EV72" s="334"/>
      <c r="EW72" s="334"/>
      <c r="EX72" s="334"/>
      <c r="EY72" s="334"/>
      <c r="EZ72" s="334"/>
      <c r="FA72" s="334"/>
      <c r="FB72" s="334"/>
      <c r="FC72" s="334"/>
      <c r="FD72" s="334"/>
      <c r="FE72" s="334"/>
      <c r="FF72" s="334"/>
      <c r="FG72" s="334"/>
      <c r="FH72" s="334"/>
      <c r="FI72" s="334"/>
      <c r="FJ72" s="334"/>
      <c r="FK72" s="334"/>
      <c r="FL72" s="334"/>
      <c r="FM72" s="334"/>
      <c r="FN72" s="334"/>
      <c r="FO72" s="334"/>
      <c r="FP72" s="334"/>
      <c r="FQ72" s="334"/>
      <c r="FR72" s="334"/>
      <c r="FS72" s="334"/>
      <c r="FT72" s="334"/>
      <c r="FU72" s="334"/>
      <c r="FV72" s="334"/>
      <c r="FW72" s="334"/>
      <c r="FX72" s="334"/>
      <c r="FY72" s="334"/>
      <c r="FZ72" s="334"/>
      <c r="GA72" s="334"/>
      <c r="GB72" s="334"/>
      <c r="GC72" s="334"/>
      <c r="GD72" s="334"/>
      <c r="GE72" s="334"/>
      <c r="GF72" s="334"/>
      <c r="GG72" s="334"/>
      <c r="GH72" s="334"/>
      <c r="GI72" s="334"/>
      <c r="GJ72" s="334"/>
      <c r="GK72" s="334"/>
      <c r="GL72" s="334"/>
      <c r="GM72" s="334"/>
      <c r="GN72" s="334"/>
      <c r="GO72" s="334"/>
      <c r="GP72" s="334"/>
      <c r="GQ72" s="334"/>
      <c r="GR72" s="334"/>
      <c r="GS72" s="334"/>
      <c r="GT72" s="334"/>
      <c r="GU72" s="334"/>
      <c r="GV72" s="334"/>
      <c r="GW72" s="334"/>
    </row>
    <row r="73" spans="1:205">
      <c r="A73" s="333"/>
      <c r="B73" s="333"/>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3"/>
      <c r="AC73" s="333"/>
      <c r="AD73" s="333"/>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c r="BD73" s="333"/>
      <c r="BE73" s="333"/>
      <c r="BF73" s="333"/>
      <c r="BG73" s="333"/>
      <c r="BH73" s="333"/>
      <c r="BI73" s="333"/>
      <c r="BJ73" s="333"/>
      <c r="BK73" s="333"/>
      <c r="BL73" s="333"/>
      <c r="BM73" s="333"/>
      <c r="BN73" s="333"/>
      <c r="BO73" s="333"/>
      <c r="BP73" s="333"/>
      <c r="BQ73" s="333"/>
      <c r="BR73" s="333"/>
      <c r="BS73" s="333"/>
      <c r="BT73" s="333"/>
      <c r="BU73" s="333"/>
      <c r="BV73" s="333"/>
      <c r="BW73" s="333"/>
      <c r="BX73" s="333"/>
      <c r="BY73" s="333"/>
      <c r="BZ73" s="333"/>
      <c r="CA73" s="333"/>
      <c r="CB73" s="333"/>
      <c r="CC73" s="333"/>
      <c r="CD73" s="333"/>
      <c r="CE73" s="333"/>
      <c r="CF73" s="333"/>
      <c r="CG73" s="333"/>
      <c r="CH73" s="333"/>
      <c r="CI73" s="333"/>
      <c r="CJ73" s="333"/>
      <c r="CK73" s="333"/>
      <c r="CL73" s="333"/>
      <c r="CM73" s="333"/>
      <c r="CN73" s="333"/>
      <c r="CO73" s="333"/>
      <c r="CP73" s="333"/>
      <c r="CQ73" s="333"/>
      <c r="CR73" s="333"/>
      <c r="CS73" s="333"/>
      <c r="CT73" s="333"/>
      <c r="CU73" s="333"/>
      <c r="CV73" s="333"/>
      <c r="CW73" s="333"/>
      <c r="CX73" s="333"/>
      <c r="CY73" s="333"/>
      <c r="CZ73" s="333"/>
      <c r="DA73" s="333"/>
      <c r="DB73" s="333"/>
      <c r="DC73" s="333"/>
      <c r="DD73" s="333"/>
      <c r="DE73" s="333"/>
      <c r="DF73" s="333"/>
      <c r="DG73" s="333"/>
      <c r="DH73" s="333"/>
      <c r="DI73" s="333"/>
      <c r="DJ73" s="333"/>
      <c r="DK73" s="333"/>
      <c r="DL73" s="333"/>
      <c r="DM73" s="333"/>
      <c r="DN73" s="333"/>
      <c r="DO73" s="333"/>
      <c r="DP73" s="333"/>
      <c r="DQ73" s="333"/>
      <c r="DR73" s="333"/>
      <c r="DS73" s="333"/>
      <c r="DT73" s="333"/>
      <c r="DU73" s="333"/>
      <c r="DV73" s="333"/>
      <c r="DW73" s="333"/>
      <c r="DX73" s="333"/>
      <c r="DY73" s="333"/>
      <c r="DZ73" s="333"/>
      <c r="EA73" s="333"/>
      <c r="EB73" s="333"/>
      <c r="EC73" s="333"/>
      <c r="ED73" s="333"/>
      <c r="EE73" s="333"/>
      <c r="EF73" s="333"/>
      <c r="EG73" s="333"/>
      <c r="EH73" s="333"/>
      <c r="EI73" s="333"/>
      <c r="EJ73" s="333"/>
      <c r="EK73" s="333"/>
      <c r="EL73" s="333"/>
      <c r="EM73" s="333"/>
      <c r="EN73" s="333"/>
      <c r="EO73" s="333"/>
      <c r="EP73" s="333"/>
      <c r="EQ73" s="333"/>
      <c r="ER73" s="333"/>
      <c r="ES73" s="333"/>
      <c r="ET73" s="333"/>
      <c r="EU73" s="333"/>
      <c r="EV73" s="333"/>
      <c r="EW73" s="333"/>
      <c r="EX73" s="333"/>
      <c r="EY73" s="333"/>
      <c r="EZ73" s="333"/>
      <c r="FA73" s="333"/>
      <c r="FB73" s="333"/>
      <c r="FC73" s="333"/>
      <c r="FD73" s="333"/>
      <c r="FE73" s="333"/>
      <c r="FF73" s="333"/>
      <c r="FG73" s="333"/>
      <c r="FH73" s="333"/>
      <c r="FI73" s="333"/>
      <c r="FJ73" s="333"/>
      <c r="FK73" s="333"/>
      <c r="FL73" s="333"/>
      <c r="FM73" s="333"/>
      <c r="FN73" s="333"/>
      <c r="FO73" s="333"/>
      <c r="FP73" s="333"/>
      <c r="FQ73" s="333"/>
      <c r="FR73" s="333"/>
      <c r="FS73" s="333"/>
      <c r="FT73" s="333"/>
      <c r="FU73" s="333"/>
      <c r="FV73" s="333"/>
      <c r="FW73" s="333"/>
      <c r="FX73" s="333"/>
      <c r="FY73" s="333"/>
      <c r="FZ73" s="333"/>
      <c r="GA73" s="333"/>
      <c r="GB73" s="333"/>
      <c r="GC73" s="333"/>
      <c r="GD73" s="333"/>
      <c r="GE73" s="333"/>
      <c r="GF73" s="333"/>
      <c r="GG73" s="333"/>
      <c r="GH73" s="333"/>
      <c r="GI73" s="333"/>
      <c r="GJ73" s="333"/>
      <c r="GK73" s="333"/>
      <c r="GL73" s="333"/>
      <c r="GM73" s="333"/>
      <c r="GN73" s="333"/>
      <c r="GO73" s="333"/>
      <c r="GP73" s="333"/>
      <c r="GQ73" s="333"/>
      <c r="GR73" s="333"/>
      <c r="GS73" s="333"/>
      <c r="GT73" s="333"/>
      <c r="GU73" s="333"/>
      <c r="GV73" s="333"/>
      <c r="GW73" s="333"/>
    </row>
  </sheetData>
  <sheetProtection selectLockedCells="1"/>
  <mergeCells count="44">
    <mergeCell ref="A35:GW35"/>
    <mergeCell ref="J8:O8"/>
    <mergeCell ref="AS8:AX8"/>
    <mergeCell ref="A65:FU65"/>
    <mergeCell ref="A38:GW38"/>
    <mergeCell ref="A39:GW39"/>
    <mergeCell ref="A40:GW40"/>
    <mergeCell ref="A63:GW63"/>
    <mergeCell ref="A59:GW59"/>
    <mergeCell ref="A60:GW60"/>
    <mergeCell ref="A61:GW61"/>
    <mergeCell ref="A62:GW62"/>
    <mergeCell ref="A37:GW37"/>
    <mergeCell ref="A36:GW36"/>
    <mergeCell ref="BG8:BL8"/>
    <mergeCell ref="GJ8:GO8"/>
    <mergeCell ref="DR8:DW8"/>
    <mergeCell ref="DY8:ED8"/>
    <mergeCell ref="A33:GW33"/>
    <mergeCell ref="CB8:CG8"/>
    <mergeCell ref="BN8:BS8"/>
    <mergeCell ref="AZ8:BE8"/>
    <mergeCell ref="BU8:BZ8"/>
    <mergeCell ref="CW8:DB8"/>
    <mergeCell ref="AL8:AQ8"/>
    <mergeCell ref="C8:H8"/>
    <mergeCell ref="Q8:V8"/>
    <mergeCell ref="DK8:DP8"/>
    <mergeCell ref="A34:GW34"/>
    <mergeCell ref="A6:GW6"/>
    <mergeCell ref="FH8:FM8"/>
    <mergeCell ref="FA8:FF8"/>
    <mergeCell ref="EM8:ER8"/>
    <mergeCell ref="FO8:FT8"/>
    <mergeCell ref="GC8:GH8"/>
    <mergeCell ref="FV8:GA8"/>
    <mergeCell ref="CI8:CN8"/>
    <mergeCell ref="DD8:DI8"/>
    <mergeCell ref="CP8:CU8"/>
    <mergeCell ref="AE8:AJ8"/>
    <mergeCell ref="X8:AC8"/>
    <mergeCell ref="ET8:EY8"/>
    <mergeCell ref="GQ8:GV8"/>
    <mergeCell ref="EF8:EK8"/>
  </mergeCells>
  <pageMargins left="0.25" right="0.25" top="0.75" bottom="0.75" header="0.3" footer="0.3"/>
  <pageSetup paperSize="167" scale="59" fitToHeight="0" orientation="landscape" r:id="rId1"/>
  <colBreaks count="2" manualBreakCount="2">
    <brk id="127" min="7" max="65" man="1"/>
    <brk id="198" min="7" max="65"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codeName="Sheet5">
    <tabColor rgb="FF92D050"/>
    <pageSetUpPr fitToPage="1"/>
  </sheetPr>
  <dimension ref="A1:AK35"/>
  <sheetViews>
    <sheetView zoomScaleNormal="100" workbookViewId="0">
      <pane xSplit="1" ySplit="6" topLeftCell="B7" activePane="bottomRight" state="frozen"/>
      <selection activeCell="A12" sqref="A12"/>
      <selection pane="topRight" activeCell="A12" sqref="A12"/>
      <selection pane="bottomLeft" activeCell="A12" sqref="A12"/>
      <selection pane="bottomRight" activeCell="B1" sqref="B1"/>
    </sheetView>
  </sheetViews>
  <sheetFormatPr defaultColWidth="9.33203125" defaultRowHeight="13.2"/>
  <cols>
    <col min="1" max="1" width="50.6640625" style="260" bestFit="1" customWidth="1"/>
    <col min="2" max="5" width="15" style="260" customWidth="1"/>
    <col min="6" max="6" width="1.33203125" style="283" customWidth="1"/>
    <col min="7" max="11" width="15" style="260" customWidth="1"/>
    <col min="12" max="12" width="1.33203125" style="283" customWidth="1"/>
    <col min="13" max="17" width="15" style="260" customWidth="1"/>
    <col min="18" max="18" width="1.33203125" style="283" customWidth="1"/>
    <col min="19" max="23" width="15" style="283" customWidth="1"/>
    <col min="24" max="24" width="1.6640625" style="260" customWidth="1"/>
    <col min="25" max="29" width="15" style="260" customWidth="1"/>
    <col min="30" max="30" width="1.5546875" style="261" customWidth="1"/>
    <col min="31" max="35" width="15" style="260" customWidth="1"/>
    <col min="36" max="36" width="1.33203125" style="260" customWidth="1"/>
    <col min="37" max="16384" width="9.33203125" style="260"/>
  </cols>
  <sheetData>
    <row r="1" spans="1:37">
      <c r="A1" s="258" t="s">
        <v>0</v>
      </c>
      <c r="B1" s="258"/>
      <c r="C1" s="258"/>
      <c r="D1" s="258"/>
      <c r="E1" s="258"/>
      <c r="F1" s="259"/>
      <c r="G1" s="258"/>
      <c r="H1" s="258"/>
      <c r="I1" s="258"/>
      <c r="J1" s="258"/>
      <c r="K1" s="258"/>
      <c r="L1" s="259"/>
      <c r="M1" s="258"/>
      <c r="N1" s="258"/>
      <c r="O1" s="258"/>
      <c r="P1" s="258"/>
      <c r="Q1" s="258"/>
      <c r="R1" s="259"/>
      <c r="S1" s="259"/>
      <c r="T1" s="259"/>
      <c r="U1" s="259"/>
      <c r="V1" s="259"/>
      <c r="W1" s="259"/>
      <c r="X1" s="258"/>
    </row>
    <row r="2" spans="1:37">
      <c r="A2" s="258" t="s">
        <v>228</v>
      </c>
      <c r="B2" s="258"/>
      <c r="C2" s="258"/>
      <c r="D2" s="258"/>
      <c r="E2" s="258"/>
      <c r="F2" s="259"/>
      <c r="G2" s="258"/>
      <c r="H2" s="258"/>
      <c r="I2" s="258"/>
      <c r="J2" s="258"/>
      <c r="K2" s="258"/>
      <c r="L2" s="259"/>
      <c r="M2" s="258"/>
      <c r="N2" s="258"/>
      <c r="O2" s="258"/>
      <c r="P2" s="258"/>
      <c r="Q2" s="258"/>
      <c r="R2" s="259"/>
      <c r="S2" s="259"/>
      <c r="T2" s="259"/>
      <c r="U2" s="259"/>
      <c r="V2" s="259"/>
      <c r="W2" s="259"/>
      <c r="X2" s="258"/>
    </row>
    <row r="3" spans="1:37">
      <c r="A3" s="258" t="s">
        <v>203</v>
      </c>
      <c r="B3" s="258"/>
      <c r="C3" s="258"/>
      <c r="D3" s="258"/>
      <c r="E3" s="258"/>
      <c r="F3" s="259"/>
      <c r="G3" s="258"/>
      <c r="H3" s="258"/>
      <c r="I3" s="258"/>
      <c r="J3" s="258"/>
      <c r="K3" s="258"/>
      <c r="L3" s="259"/>
      <c r="M3" s="258"/>
      <c r="N3" s="258"/>
      <c r="O3" s="258"/>
      <c r="P3" s="258"/>
      <c r="Q3" s="258"/>
      <c r="R3" s="259"/>
      <c r="S3" s="259"/>
      <c r="T3" s="259"/>
      <c r="U3" s="259"/>
      <c r="V3" s="259"/>
      <c r="W3" s="259"/>
      <c r="X3" s="258"/>
    </row>
    <row r="4" spans="1:37">
      <c r="A4" s="262" t="s">
        <v>245</v>
      </c>
      <c r="B4" s="262"/>
      <c r="C4" s="262"/>
      <c r="D4" s="262"/>
      <c r="E4" s="262"/>
      <c r="F4" s="262"/>
      <c r="G4" s="262"/>
      <c r="H4" s="262"/>
      <c r="I4" s="262"/>
      <c r="J4" s="262"/>
      <c r="K4" s="262"/>
      <c r="L4" s="262"/>
      <c r="M4" s="262"/>
      <c r="N4" s="262"/>
      <c r="O4" s="262"/>
      <c r="P4" s="262"/>
      <c r="Q4" s="262"/>
      <c r="R4" s="262"/>
      <c r="S4" s="262"/>
      <c r="T4" s="262"/>
      <c r="U4" s="262"/>
      <c r="V4" s="262"/>
      <c r="W4" s="262"/>
      <c r="X4" s="262"/>
    </row>
    <row r="5" spans="1:37">
      <c r="A5" s="262"/>
      <c r="B5" s="338" t="s">
        <v>198</v>
      </c>
      <c r="C5" s="338"/>
      <c r="D5" s="338"/>
      <c r="E5" s="338"/>
      <c r="F5" s="263"/>
      <c r="G5" s="353" t="s">
        <v>180</v>
      </c>
      <c r="H5" s="353"/>
      <c r="I5" s="353"/>
      <c r="J5" s="353"/>
      <c r="K5" s="353"/>
      <c r="L5" s="263"/>
      <c r="M5" s="352" t="s">
        <v>162</v>
      </c>
      <c r="N5" s="352"/>
      <c r="O5" s="352"/>
      <c r="P5" s="352"/>
      <c r="Q5" s="352"/>
      <c r="R5" s="263"/>
      <c r="S5" s="353" t="s">
        <v>145</v>
      </c>
      <c r="T5" s="353"/>
      <c r="U5" s="353"/>
      <c r="V5" s="353"/>
      <c r="W5" s="353"/>
      <c r="X5" s="262"/>
      <c r="Y5" s="354" t="s">
        <v>122</v>
      </c>
      <c r="Z5" s="354"/>
      <c r="AA5" s="354"/>
      <c r="AB5" s="354"/>
      <c r="AC5" s="354"/>
      <c r="AD5" s="264"/>
      <c r="AE5" s="355" t="s">
        <v>100</v>
      </c>
      <c r="AF5" s="355"/>
      <c r="AG5" s="355"/>
      <c r="AH5" s="355"/>
      <c r="AI5" s="355"/>
      <c r="AJ5" s="265"/>
    </row>
    <row r="6" spans="1:37" ht="13.8" thickBot="1">
      <c r="A6" s="266"/>
      <c r="B6" s="105" t="s">
        <v>266</v>
      </c>
      <c r="C6" s="105" t="s">
        <v>263</v>
      </c>
      <c r="D6" s="105" t="s">
        <v>222</v>
      </c>
      <c r="E6" s="105" t="s">
        <v>199</v>
      </c>
      <c r="F6" s="236"/>
      <c r="G6" s="105" t="s">
        <v>180</v>
      </c>
      <c r="H6" s="105" t="s">
        <v>195</v>
      </c>
      <c r="I6" s="105" t="s">
        <v>191</v>
      </c>
      <c r="J6" s="105" t="s">
        <v>185</v>
      </c>
      <c r="K6" s="105" t="s">
        <v>181</v>
      </c>
      <c r="L6" s="236"/>
      <c r="M6" s="105" t="s">
        <v>162</v>
      </c>
      <c r="N6" s="105" t="s">
        <v>177</v>
      </c>
      <c r="O6" s="105" t="s">
        <v>174</v>
      </c>
      <c r="P6" s="105" t="s">
        <v>172</v>
      </c>
      <c r="Q6" s="105" t="s">
        <v>163</v>
      </c>
      <c r="R6" s="236"/>
      <c r="S6" s="105" t="s">
        <v>145</v>
      </c>
      <c r="T6" s="105" t="s">
        <v>159</v>
      </c>
      <c r="U6" s="105" t="s">
        <v>156</v>
      </c>
      <c r="V6" s="105" t="s">
        <v>154</v>
      </c>
      <c r="W6" s="105" t="s">
        <v>146</v>
      </c>
      <c r="X6" s="262"/>
      <c r="Y6" s="105" t="s">
        <v>122</v>
      </c>
      <c r="Z6" s="192" t="s">
        <v>136</v>
      </c>
      <c r="AA6" s="192" t="s">
        <v>133</v>
      </c>
      <c r="AB6" s="105" t="s">
        <v>128</v>
      </c>
      <c r="AC6" s="105" t="s">
        <v>123</v>
      </c>
      <c r="AD6" s="264"/>
      <c r="AE6" s="105" t="s">
        <v>100</v>
      </c>
      <c r="AF6" s="105" t="s">
        <v>111</v>
      </c>
      <c r="AG6" s="105" t="s">
        <v>109</v>
      </c>
      <c r="AH6" s="105" t="s">
        <v>106</v>
      </c>
      <c r="AI6" s="105" t="s">
        <v>101</v>
      </c>
      <c r="AJ6" s="265"/>
    </row>
    <row r="7" spans="1:37">
      <c r="A7" s="261" t="s">
        <v>255</v>
      </c>
      <c r="B7" s="267">
        <f>SUM(C7:E7)</f>
        <v>129389</v>
      </c>
      <c r="C7" s="268">
        <v>91490</v>
      </c>
      <c r="D7" s="268">
        <v>-65477</v>
      </c>
      <c r="E7" s="268">
        <v>103376</v>
      </c>
      <c r="F7" s="269"/>
      <c r="G7" s="267">
        <f>SUM(H7:K7)</f>
        <v>234225</v>
      </c>
      <c r="H7" s="268">
        <v>26392</v>
      </c>
      <c r="I7" s="268">
        <v>25965</v>
      </c>
      <c r="J7" s="268">
        <v>107467</v>
      </c>
      <c r="K7" s="268">
        <v>74401</v>
      </c>
      <c r="L7" s="269"/>
      <c r="M7" s="267">
        <f>SUM(N7:Q7)</f>
        <v>285501</v>
      </c>
      <c r="N7" s="268">
        <v>71983</v>
      </c>
      <c r="O7" s="268">
        <v>72762</v>
      </c>
      <c r="P7" s="268">
        <v>104432</v>
      </c>
      <c r="Q7" s="268">
        <v>36324</v>
      </c>
      <c r="R7" s="269"/>
      <c r="S7" s="270">
        <f>SUM(T7:W7)</f>
        <v>242224</v>
      </c>
      <c r="T7" s="268">
        <v>61723</v>
      </c>
      <c r="U7" s="268">
        <v>58794</v>
      </c>
      <c r="V7" s="268">
        <v>85111</v>
      </c>
      <c r="W7" s="268">
        <v>36596</v>
      </c>
      <c r="Y7" s="270">
        <f>SUM(Z7:AC7)</f>
        <v>1025659</v>
      </c>
      <c r="Z7" s="271">
        <v>46137</v>
      </c>
      <c r="AA7" s="272">
        <v>21616</v>
      </c>
      <c r="AB7" s="272">
        <v>45022</v>
      </c>
      <c r="AC7" s="272">
        <v>912884</v>
      </c>
      <c r="AD7" s="273"/>
      <c r="AE7" s="270">
        <v>284477</v>
      </c>
      <c r="AF7" s="271">
        <v>86390</v>
      </c>
      <c r="AG7" s="272">
        <v>69115</v>
      </c>
      <c r="AH7" s="272">
        <v>87686</v>
      </c>
      <c r="AI7" s="272">
        <v>41286</v>
      </c>
    </row>
    <row r="8" spans="1:37">
      <c r="A8" s="261" t="s">
        <v>114</v>
      </c>
      <c r="B8" s="274"/>
      <c r="C8" s="275"/>
      <c r="D8" s="275"/>
      <c r="E8" s="275"/>
      <c r="F8" s="269"/>
      <c r="G8" s="274"/>
      <c r="H8" s="275"/>
      <c r="I8" s="275"/>
      <c r="J8" s="275"/>
      <c r="K8" s="275"/>
      <c r="L8" s="269"/>
      <c r="M8" s="274"/>
      <c r="N8" s="275"/>
      <c r="O8" s="275"/>
      <c r="P8" s="275"/>
      <c r="Q8" s="275"/>
      <c r="R8" s="269"/>
      <c r="S8" s="276"/>
      <c r="T8" s="275"/>
      <c r="U8" s="275"/>
      <c r="V8" s="275"/>
      <c r="W8" s="275"/>
      <c r="Y8" s="276"/>
      <c r="Z8" s="277"/>
      <c r="AA8" s="278"/>
      <c r="AB8" s="278"/>
      <c r="AC8" s="278"/>
      <c r="AD8" s="273"/>
      <c r="AE8" s="276"/>
      <c r="AF8" s="277"/>
      <c r="AG8" s="278"/>
      <c r="AH8" s="278"/>
      <c r="AI8" s="278"/>
    </row>
    <row r="9" spans="1:37">
      <c r="A9" s="261" t="s">
        <v>27</v>
      </c>
      <c r="B9" s="274">
        <f>SUM(C9:E9)</f>
        <v>342121</v>
      </c>
      <c r="C9" s="275">
        <v>31818</v>
      </c>
      <c r="D9" s="275">
        <v>267559</v>
      </c>
      <c r="E9" s="275">
        <v>42744</v>
      </c>
      <c r="F9" s="269"/>
      <c r="G9" s="274">
        <f>SUM(H9:K9)</f>
        <v>110837</v>
      </c>
      <c r="H9" s="275">
        <v>32037</v>
      </c>
      <c r="I9" s="275">
        <v>8891</v>
      </c>
      <c r="J9" s="275">
        <v>46818</v>
      </c>
      <c r="K9" s="275">
        <v>23091</v>
      </c>
      <c r="L9" s="269"/>
      <c r="M9" s="274">
        <f>SUM(N9:Q9)</f>
        <v>154937</v>
      </c>
      <c r="N9" s="275">
        <v>56309</v>
      </c>
      <c r="O9" s="275">
        <v>32542</v>
      </c>
      <c r="P9" s="275">
        <v>36236</v>
      </c>
      <c r="Q9" s="275">
        <v>29850</v>
      </c>
      <c r="R9" s="269"/>
      <c r="S9" s="276">
        <f t="shared" ref="S9:S16" si="0">SUM(T9:W9)</f>
        <v>143826</v>
      </c>
      <c r="T9" s="275">
        <v>43182</v>
      </c>
      <c r="U9" s="275">
        <v>20129</v>
      </c>
      <c r="V9" s="275">
        <v>53146</v>
      </c>
      <c r="W9" s="275">
        <v>27369</v>
      </c>
      <c r="Y9" s="276">
        <f t="shared" ref="Y9:Y16" si="1">SUM(Z9:AC9)</f>
        <v>-776364</v>
      </c>
      <c r="Z9" s="277">
        <v>39000</v>
      </c>
      <c r="AA9" s="279">
        <v>13239</v>
      </c>
      <c r="AB9" s="279">
        <v>30822</v>
      </c>
      <c r="AC9" s="279">
        <v>-859425</v>
      </c>
      <c r="AD9" s="273"/>
      <c r="AE9" s="276">
        <v>6282</v>
      </c>
      <c r="AF9" s="277">
        <v>-14347</v>
      </c>
      <c r="AG9" s="279">
        <v>5353</v>
      </c>
      <c r="AH9" s="279">
        <v>4074</v>
      </c>
      <c r="AI9" s="279">
        <v>11202</v>
      </c>
    </row>
    <row r="10" spans="1:37">
      <c r="A10" s="261" t="s">
        <v>120</v>
      </c>
      <c r="B10" s="274">
        <f t="shared" ref="B10:B16" si="2">SUM(C10:E10)</f>
        <v>114017</v>
      </c>
      <c r="C10" s="275">
        <v>37333</v>
      </c>
      <c r="D10" s="275">
        <v>37595</v>
      </c>
      <c r="E10" s="275">
        <v>39089</v>
      </c>
      <c r="F10" s="269"/>
      <c r="G10" s="274">
        <f t="shared" ref="G10:G15" si="3">SUM(H10:K10)</f>
        <v>146378</v>
      </c>
      <c r="H10" s="275">
        <v>40529</v>
      </c>
      <c r="I10" s="275">
        <v>41263</v>
      </c>
      <c r="J10" s="275">
        <v>32376</v>
      </c>
      <c r="K10" s="275">
        <v>32210</v>
      </c>
      <c r="L10" s="269"/>
      <c r="M10" s="274">
        <f t="shared" ref="M10:M16" si="4">SUM(N10:Q10)</f>
        <v>136592</v>
      </c>
      <c r="N10" s="275">
        <v>32841</v>
      </c>
      <c r="O10" s="275">
        <v>35607</v>
      </c>
      <c r="P10" s="275">
        <v>33613</v>
      </c>
      <c r="Q10" s="275">
        <v>34531</v>
      </c>
      <c r="R10" s="269"/>
      <c r="S10" s="276">
        <f t="shared" si="0"/>
        <v>138540</v>
      </c>
      <c r="T10" s="275">
        <v>35345</v>
      </c>
      <c r="U10" s="275">
        <v>34980</v>
      </c>
      <c r="V10" s="275">
        <v>34404</v>
      </c>
      <c r="W10" s="275">
        <v>33811</v>
      </c>
      <c r="Y10" s="276">
        <f t="shared" si="1"/>
        <v>120892</v>
      </c>
      <c r="Z10" s="277">
        <v>32824</v>
      </c>
      <c r="AA10" s="279">
        <v>32165</v>
      </c>
      <c r="AB10" s="279">
        <v>28155</v>
      </c>
      <c r="AC10" s="279">
        <v>27748</v>
      </c>
      <c r="AD10" s="273"/>
      <c r="AE10" s="276">
        <v>76363</v>
      </c>
      <c r="AF10" s="277">
        <v>21902</v>
      </c>
      <c r="AG10" s="279">
        <v>16228</v>
      </c>
      <c r="AH10" s="279">
        <v>19187</v>
      </c>
      <c r="AI10" s="279">
        <v>19046</v>
      </c>
    </row>
    <row r="11" spans="1:37">
      <c r="A11" s="261" t="s">
        <v>38</v>
      </c>
      <c r="B11" s="274">
        <f t="shared" si="2"/>
        <v>165581</v>
      </c>
      <c r="C11" s="275">
        <v>53453</v>
      </c>
      <c r="D11" s="275">
        <v>54091</v>
      </c>
      <c r="E11" s="275">
        <v>58037</v>
      </c>
      <c r="F11" s="269"/>
      <c r="G11" s="274">
        <f t="shared" si="3"/>
        <v>205717</v>
      </c>
      <c r="H11" s="275">
        <v>59719</v>
      </c>
      <c r="I11" s="275">
        <v>63401</v>
      </c>
      <c r="J11" s="275">
        <v>42299</v>
      </c>
      <c r="K11" s="275">
        <v>40298</v>
      </c>
      <c r="L11" s="269"/>
      <c r="M11" s="274">
        <f t="shared" si="4"/>
        <v>183385</v>
      </c>
      <c r="N11" s="275">
        <v>42946</v>
      </c>
      <c r="O11" s="275">
        <v>44596</v>
      </c>
      <c r="P11" s="275">
        <v>48366</v>
      </c>
      <c r="Q11" s="275">
        <v>47477</v>
      </c>
      <c r="R11" s="269"/>
      <c r="S11" s="276">
        <f t="shared" si="0"/>
        <v>185868</v>
      </c>
      <c r="T11" s="275">
        <v>47477</v>
      </c>
      <c r="U11" s="275">
        <v>47303</v>
      </c>
      <c r="V11" s="275">
        <v>47128</v>
      </c>
      <c r="W11" s="275">
        <v>43960</v>
      </c>
      <c r="Y11" s="276">
        <f t="shared" si="1"/>
        <v>130556</v>
      </c>
      <c r="Z11" s="277">
        <v>43288</v>
      </c>
      <c r="AA11" s="279">
        <v>39285</v>
      </c>
      <c r="AB11" s="279">
        <v>24848</v>
      </c>
      <c r="AC11" s="279">
        <v>23135</v>
      </c>
      <c r="AD11" s="273"/>
      <c r="AE11" s="276">
        <v>74238</v>
      </c>
      <c r="AF11" s="277">
        <v>17994</v>
      </c>
      <c r="AG11" s="279">
        <v>17630</v>
      </c>
      <c r="AH11" s="279">
        <v>18731</v>
      </c>
      <c r="AI11" s="279">
        <v>19883</v>
      </c>
    </row>
    <row r="12" spans="1:37">
      <c r="A12" s="261" t="s">
        <v>40</v>
      </c>
      <c r="B12" s="274">
        <f t="shared" si="2"/>
        <v>164075</v>
      </c>
      <c r="C12" s="275">
        <v>54156</v>
      </c>
      <c r="D12" s="275">
        <v>54926</v>
      </c>
      <c r="E12" s="275">
        <v>54993</v>
      </c>
      <c r="F12" s="269"/>
      <c r="G12" s="274">
        <f t="shared" si="3"/>
        <v>219559</v>
      </c>
      <c r="H12" s="275">
        <v>58998</v>
      </c>
      <c r="I12" s="275">
        <v>59943</v>
      </c>
      <c r="J12" s="275">
        <v>51460</v>
      </c>
      <c r="K12" s="275">
        <v>49158</v>
      </c>
      <c r="L12" s="269"/>
      <c r="M12" s="274">
        <f t="shared" si="4"/>
        <v>189827</v>
      </c>
      <c r="N12" s="275">
        <v>49200</v>
      </c>
      <c r="O12" s="275">
        <v>48832</v>
      </c>
      <c r="P12" s="275">
        <v>45919</v>
      </c>
      <c r="Q12" s="275">
        <v>45876</v>
      </c>
      <c r="R12" s="269"/>
      <c r="S12" s="276">
        <f t="shared" si="0"/>
        <v>184118</v>
      </c>
      <c r="T12" s="275">
        <v>47299</v>
      </c>
      <c r="U12" s="275">
        <v>46762</v>
      </c>
      <c r="V12" s="275">
        <v>46268</v>
      </c>
      <c r="W12" s="275">
        <v>43789</v>
      </c>
      <c r="Y12" s="276">
        <f t="shared" si="1"/>
        <v>150842</v>
      </c>
      <c r="Z12" s="277">
        <v>42594</v>
      </c>
      <c r="AA12" s="279">
        <v>40825</v>
      </c>
      <c r="AB12" s="279">
        <v>33815</v>
      </c>
      <c r="AC12" s="279">
        <v>33608</v>
      </c>
      <c r="AD12" s="273"/>
      <c r="AE12" s="276">
        <v>113201</v>
      </c>
      <c r="AF12" s="277">
        <v>29637</v>
      </c>
      <c r="AG12" s="279">
        <v>27966</v>
      </c>
      <c r="AH12" s="279">
        <v>27793</v>
      </c>
      <c r="AI12" s="279">
        <v>27805</v>
      </c>
    </row>
    <row r="13" spans="1:37">
      <c r="A13" s="261" t="s">
        <v>25</v>
      </c>
      <c r="B13" s="274">
        <f t="shared" si="2"/>
        <v>64244</v>
      </c>
      <c r="C13" s="275">
        <v>21961</v>
      </c>
      <c r="D13" s="275">
        <v>20280</v>
      </c>
      <c r="E13" s="275">
        <v>22003</v>
      </c>
      <c r="F13" s="269"/>
      <c r="G13" s="274">
        <f t="shared" si="3"/>
        <v>89458</v>
      </c>
      <c r="H13" s="275">
        <v>23649</v>
      </c>
      <c r="I13" s="275">
        <v>24820</v>
      </c>
      <c r="J13" s="275">
        <v>20712</v>
      </c>
      <c r="K13" s="275">
        <v>20277</v>
      </c>
      <c r="L13" s="269"/>
      <c r="M13" s="274">
        <f t="shared" si="4"/>
        <v>97716</v>
      </c>
      <c r="N13" s="275">
        <v>25000</v>
      </c>
      <c r="O13" s="275">
        <v>25028</v>
      </c>
      <c r="P13" s="275">
        <v>23834</v>
      </c>
      <c r="Q13" s="275">
        <v>23854</v>
      </c>
      <c r="R13" s="269"/>
      <c r="S13" s="276">
        <f t="shared" si="0"/>
        <v>86943</v>
      </c>
      <c r="T13" s="275">
        <v>22901</v>
      </c>
      <c r="U13" s="275">
        <v>23093</v>
      </c>
      <c r="V13" s="275">
        <v>22071</v>
      </c>
      <c r="W13" s="275">
        <v>18878</v>
      </c>
      <c r="Y13" s="276">
        <f t="shared" si="1"/>
        <v>64318</v>
      </c>
      <c r="Z13" s="277">
        <v>17190</v>
      </c>
      <c r="AA13" s="279">
        <v>16557</v>
      </c>
      <c r="AB13" s="279">
        <v>15301</v>
      </c>
      <c r="AC13" s="279">
        <v>15270</v>
      </c>
      <c r="AD13" s="273"/>
      <c r="AE13" s="276">
        <v>54929</v>
      </c>
      <c r="AF13" s="277">
        <v>14931</v>
      </c>
      <c r="AG13" s="279">
        <v>13754</v>
      </c>
      <c r="AH13" s="279">
        <v>13330</v>
      </c>
      <c r="AI13" s="279">
        <v>12914</v>
      </c>
      <c r="AJ13" s="261"/>
      <c r="AK13" s="261"/>
    </row>
    <row r="14" spans="1:37">
      <c r="A14" s="261" t="s">
        <v>73</v>
      </c>
      <c r="B14" s="274">
        <f t="shared" si="2"/>
        <v>38619</v>
      </c>
      <c r="C14" s="275">
        <v>12357</v>
      </c>
      <c r="D14" s="275">
        <v>14526</v>
      </c>
      <c r="E14" s="275">
        <v>11736</v>
      </c>
      <c r="F14" s="269"/>
      <c r="G14" s="274">
        <f t="shared" si="3"/>
        <v>29532</v>
      </c>
      <c r="H14" s="275">
        <v>8002</v>
      </c>
      <c r="I14" s="275">
        <v>6856</v>
      </c>
      <c r="J14" s="275">
        <v>7783</v>
      </c>
      <c r="K14" s="275">
        <v>6891</v>
      </c>
      <c r="L14" s="269"/>
      <c r="M14" s="274">
        <f t="shared" si="4"/>
        <v>26770</v>
      </c>
      <c r="N14" s="275">
        <v>6618</v>
      </c>
      <c r="O14" s="275">
        <v>6712</v>
      </c>
      <c r="P14" s="275">
        <v>6885</v>
      </c>
      <c r="Q14" s="275">
        <v>6555</v>
      </c>
      <c r="R14" s="269"/>
      <c r="S14" s="276">
        <f t="shared" si="0"/>
        <v>27594</v>
      </c>
      <c r="T14" s="275">
        <v>7121</v>
      </c>
      <c r="U14" s="275">
        <v>5080</v>
      </c>
      <c r="V14" s="275">
        <v>7158</v>
      </c>
      <c r="W14" s="275">
        <v>8235</v>
      </c>
      <c r="Y14" s="276">
        <f t="shared" si="1"/>
        <v>30507</v>
      </c>
      <c r="Z14" s="277">
        <v>8134</v>
      </c>
      <c r="AA14" s="279">
        <v>6661</v>
      </c>
      <c r="AB14" s="279">
        <v>7572</v>
      </c>
      <c r="AC14" s="279">
        <v>8140</v>
      </c>
      <c r="AD14" s="273"/>
      <c r="AE14" s="276">
        <v>25978</v>
      </c>
      <c r="AF14" s="277">
        <v>6898</v>
      </c>
      <c r="AG14" s="279">
        <v>5966</v>
      </c>
      <c r="AH14" s="279">
        <v>6581</v>
      </c>
      <c r="AI14" s="279">
        <v>6533</v>
      </c>
    </row>
    <row r="15" spans="1:37">
      <c r="A15" s="261" t="s">
        <v>93</v>
      </c>
      <c r="B15" s="274">
        <f t="shared" si="2"/>
        <v>-1404</v>
      </c>
      <c r="C15" s="275">
        <v>2846</v>
      </c>
      <c r="D15" s="275">
        <v>-17494</v>
      </c>
      <c r="E15" s="275">
        <v>13244</v>
      </c>
      <c r="F15" s="269"/>
      <c r="G15" s="274">
        <f t="shared" si="3"/>
        <v>100428</v>
      </c>
      <c r="H15" s="275">
        <v>75849</v>
      </c>
      <c r="I15" s="275">
        <v>9406</v>
      </c>
      <c r="J15" s="275">
        <v>10072</v>
      </c>
      <c r="K15" s="275">
        <v>5101</v>
      </c>
      <c r="L15" s="269"/>
      <c r="M15" s="274">
        <f t="shared" si="4"/>
        <v>35719</v>
      </c>
      <c r="N15" s="275">
        <v>2232</v>
      </c>
      <c r="O15" s="275">
        <v>796</v>
      </c>
      <c r="P15" s="275">
        <v>9380</v>
      </c>
      <c r="Q15" s="275">
        <v>23311</v>
      </c>
      <c r="R15" s="269"/>
      <c r="S15" s="276">
        <f t="shared" si="0"/>
        <v>29211</v>
      </c>
      <c r="T15" s="275">
        <v>7821</v>
      </c>
      <c r="U15" s="275">
        <v>2644</v>
      </c>
      <c r="V15" s="275">
        <v>715</v>
      </c>
      <c r="W15" s="275">
        <v>18031</v>
      </c>
      <c r="Y15" s="276">
        <f t="shared" si="1"/>
        <v>63618</v>
      </c>
      <c r="Z15" s="277">
        <v>19461</v>
      </c>
      <c r="AA15" s="279">
        <v>20586</v>
      </c>
      <c r="AB15" s="279">
        <v>11117</v>
      </c>
      <c r="AC15" s="279">
        <v>12454</v>
      </c>
      <c r="AD15" s="273"/>
      <c r="AE15" s="276">
        <v>34846</v>
      </c>
      <c r="AF15" s="277">
        <v>10092</v>
      </c>
      <c r="AG15" s="279">
        <v>-1671</v>
      </c>
      <c r="AH15" s="279">
        <v>9088</v>
      </c>
      <c r="AI15" s="279">
        <v>17337</v>
      </c>
    </row>
    <row r="16" spans="1:37">
      <c r="A16" s="261" t="s">
        <v>139</v>
      </c>
      <c r="B16" s="274">
        <f t="shared" si="2"/>
        <v>-16417</v>
      </c>
      <c r="C16" s="275">
        <v>-8283</v>
      </c>
      <c r="D16" s="275">
        <v>-5251</v>
      </c>
      <c r="E16" s="275">
        <v>-2883</v>
      </c>
      <c r="F16" s="269"/>
      <c r="G16" s="274">
        <f>SUM(H16:K16)</f>
        <v>11946</v>
      </c>
      <c r="H16" s="275">
        <v>-7790</v>
      </c>
      <c r="I16" s="275">
        <v>18923</v>
      </c>
      <c r="J16" s="275">
        <v>-1972</v>
      </c>
      <c r="K16" s="275">
        <v>2785</v>
      </c>
      <c r="L16" s="269"/>
      <c r="M16" s="274">
        <f t="shared" si="4"/>
        <v>-10156</v>
      </c>
      <c r="N16" s="275">
        <v>-3191</v>
      </c>
      <c r="O16" s="275">
        <v>-5065</v>
      </c>
      <c r="P16" s="275">
        <v>-378</v>
      </c>
      <c r="Q16" s="275">
        <v>-1522</v>
      </c>
      <c r="R16" s="269"/>
      <c r="S16" s="280">
        <f t="shared" si="0"/>
        <v>-17973</v>
      </c>
      <c r="T16" s="275">
        <v>8938</v>
      </c>
      <c r="U16" s="275">
        <v>-11140</v>
      </c>
      <c r="V16" s="275">
        <v>-5547</v>
      </c>
      <c r="W16" s="275">
        <v>-10224</v>
      </c>
      <c r="Y16" s="276">
        <f t="shared" si="1"/>
        <v>-15743</v>
      </c>
      <c r="Z16" s="277">
        <v>-11178</v>
      </c>
      <c r="AA16" s="279">
        <v>-1424</v>
      </c>
      <c r="AB16" s="279">
        <v>3558</v>
      </c>
      <c r="AC16" s="279">
        <v>-6699</v>
      </c>
      <c r="AD16" s="273"/>
      <c r="AE16" s="280">
        <v>1423</v>
      </c>
      <c r="AF16" s="277">
        <v>-409</v>
      </c>
      <c r="AG16" s="279">
        <v>-2120</v>
      </c>
      <c r="AH16" s="279">
        <v>-961</v>
      </c>
      <c r="AI16" s="279">
        <v>4913</v>
      </c>
    </row>
    <row r="17" spans="1:35">
      <c r="A17" s="261" t="s">
        <v>140</v>
      </c>
      <c r="B17" s="315">
        <f>SUM(B7:B16)</f>
        <v>1000225</v>
      </c>
      <c r="C17" s="316">
        <f>SUM(C7:C16)</f>
        <v>297131</v>
      </c>
      <c r="D17" s="316">
        <f>SUM(D7:D16)</f>
        <v>360755</v>
      </c>
      <c r="E17" s="316">
        <f>SUM(E7:E16)</f>
        <v>342339</v>
      </c>
      <c r="F17" s="281"/>
      <c r="G17" s="315">
        <f>SUM(G7:G16)</f>
        <v>1148080</v>
      </c>
      <c r="H17" s="316">
        <f>SUM(H7:H16)</f>
        <v>317385</v>
      </c>
      <c r="I17" s="316">
        <f>SUM(I7:I16)</f>
        <v>259468</v>
      </c>
      <c r="J17" s="316">
        <f>SUM(J7:J16)</f>
        <v>317015</v>
      </c>
      <c r="K17" s="316">
        <f>SUM(K7:K16)</f>
        <v>254212</v>
      </c>
      <c r="L17" s="281"/>
      <c r="M17" s="315">
        <f>SUM(M7:M16)</f>
        <v>1100291</v>
      </c>
      <c r="N17" s="316">
        <f>SUM(N7:N16)</f>
        <v>283938</v>
      </c>
      <c r="O17" s="316">
        <f>SUM(O7:O16)</f>
        <v>261810</v>
      </c>
      <c r="P17" s="316">
        <f>SUM(P7:P16)</f>
        <v>308287</v>
      </c>
      <c r="Q17" s="316">
        <f>SUM(Q7:Q16)</f>
        <v>246256</v>
      </c>
      <c r="R17" s="281"/>
      <c r="S17" s="315">
        <f>SUM(S7:S16)</f>
        <v>1020351</v>
      </c>
      <c r="T17" s="316">
        <f>SUM(T7:T16)</f>
        <v>281807</v>
      </c>
      <c r="U17" s="316">
        <f>SUM(U7:U16)</f>
        <v>227645</v>
      </c>
      <c r="V17" s="316">
        <f>SUM(V7:V16)</f>
        <v>290454</v>
      </c>
      <c r="W17" s="316">
        <f>SUM(W7:W16)</f>
        <v>220445</v>
      </c>
      <c r="Y17" s="315">
        <f>SUM(Y7:Y16)</f>
        <v>794285</v>
      </c>
      <c r="Z17" s="322">
        <f>SUM(Z7:Z16)</f>
        <v>237450</v>
      </c>
      <c r="AA17" s="322">
        <f>SUM(AA7:AA16)</f>
        <v>189510</v>
      </c>
      <c r="AB17" s="322">
        <f>SUM(AB7:AB16)</f>
        <v>200210</v>
      </c>
      <c r="AC17" s="322">
        <f>SUM(AC7:AC16)</f>
        <v>167115</v>
      </c>
      <c r="AD17" s="282"/>
      <c r="AE17" s="315">
        <f>SUM(AE7:AE16)</f>
        <v>671737</v>
      </c>
      <c r="AF17" s="322">
        <f>SUM(AF7:AF16)</f>
        <v>173088</v>
      </c>
      <c r="AG17" s="322">
        <f>SUM(AG7:AG16)</f>
        <v>152221</v>
      </c>
      <c r="AH17" s="322">
        <f>SUM(AH7:AH16)</f>
        <v>185509</v>
      </c>
      <c r="AI17" s="322">
        <f>SUM(AI7:AI16)</f>
        <v>160919</v>
      </c>
    </row>
    <row r="18" spans="1:35">
      <c r="A18" s="261"/>
      <c r="B18" s="319"/>
      <c r="C18" s="318"/>
      <c r="D18" s="318"/>
      <c r="E18" s="318"/>
      <c r="F18" s="281"/>
      <c r="G18" s="319"/>
      <c r="H18" s="318"/>
      <c r="I18" s="318"/>
      <c r="J18" s="318"/>
      <c r="K18" s="318"/>
      <c r="L18" s="281"/>
      <c r="M18" s="319"/>
      <c r="N18" s="318"/>
      <c r="O18" s="318"/>
      <c r="P18" s="318"/>
      <c r="Q18" s="318"/>
      <c r="R18" s="281"/>
      <c r="S18" s="319"/>
      <c r="T18" s="318"/>
      <c r="U18" s="318"/>
      <c r="V18" s="318"/>
      <c r="W18" s="318"/>
      <c r="Y18" s="319"/>
      <c r="Z18" s="318"/>
      <c r="AA18" s="318"/>
      <c r="AB18" s="318"/>
      <c r="AC18" s="318"/>
      <c r="AD18" s="282"/>
      <c r="AE18" s="319"/>
      <c r="AF18" s="318"/>
      <c r="AG18" s="318"/>
      <c r="AH18" s="318"/>
      <c r="AI18" s="318"/>
    </row>
    <row r="19" spans="1:35">
      <c r="A19" s="261" t="s">
        <v>232</v>
      </c>
      <c r="B19" s="335">
        <f>SUM(C19:E19)</f>
        <v>2492588</v>
      </c>
      <c r="C19" s="324">
        <v>832931</v>
      </c>
      <c r="D19" s="324">
        <v>855644</v>
      </c>
      <c r="E19" s="314">
        <v>804013</v>
      </c>
      <c r="G19" s="320">
        <f>SUM(H19:K19)</f>
        <v>3109736</v>
      </c>
      <c r="H19" s="314">
        <v>826612</v>
      </c>
      <c r="I19" s="314">
        <v>814679</v>
      </c>
      <c r="J19" s="314">
        <v>771557</v>
      </c>
      <c r="K19" s="314">
        <v>696888</v>
      </c>
      <c r="M19" s="320">
        <f>SUM(N19:Q19)</f>
        <v>2868755</v>
      </c>
      <c r="N19" s="314">
        <v>747221</v>
      </c>
      <c r="O19" s="314">
        <v>719146</v>
      </c>
      <c r="P19" s="314">
        <v>735231</v>
      </c>
      <c r="Q19" s="314">
        <v>667157</v>
      </c>
      <c r="S19" s="320">
        <f>SUM(T19:W19)</f>
        <v>2815241</v>
      </c>
      <c r="T19" s="314">
        <v>754270</v>
      </c>
      <c r="U19" s="314">
        <v>685879</v>
      </c>
      <c r="V19" s="314">
        <v>734405</v>
      </c>
      <c r="W19" s="314">
        <v>640687</v>
      </c>
      <c r="Y19" s="320">
        <f>SUM(Z19:AC19)</f>
        <v>2291057</v>
      </c>
      <c r="Z19" s="314">
        <v>663554</v>
      </c>
      <c r="AA19" s="314">
        <v>593130</v>
      </c>
      <c r="AB19" s="314">
        <v>542709</v>
      </c>
      <c r="AC19" s="314">
        <v>491664</v>
      </c>
      <c r="AD19" s="273"/>
      <c r="AE19" s="320">
        <f>SUM(AF19:AI19)</f>
        <v>1824228</v>
      </c>
      <c r="AF19" s="314">
        <v>483803</v>
      </c>
      <c r="AG19" s="314">
        <v>440543</v>
      </c>
      <c r="AH19" s="314">
        <v>465347</v>
      </c>
      <c r="AI19" s="314">
        <v>434535</v>
      </c>
    </row>
    <row r="20" spans="1:35">
      <c r="A20" s="261" t="s">
        <v>249</v>
      </c>
      <c r="B20" s="336">
        <f>B7/B19</f>
        <v>5.1909501289422878E-2</v>
      </c>
      <c r="C20" s="327">
        <f>C7/C19</f>
        <v>0.10984103124988745</v>
      </c>
      <c r="D20" s="327">
        <f>D7/D19</f>
        <v>-7.6523647685252272E-2</v>
      </c>
      <c r="E20" s="327">
        <f>E7/E19</f>
        <v>0.12857503547828206</v>
      </c>
      <c r="G20" s="329">
        <f>G7/G19</f>
        <v>7.5319898538010938E-2</v>
      </c>
      <c r="H20" s="327">
        <f>H7/H19</f>
        <v>3.1927917813919952E-2</v>
      </c>
      <c r="I20" s="327">
        <f>I7/I19</f>
        <v>3.1871448754662877E-2</v>
      </c>
      <c r="J20" s="327">
        <f>J7/J19</f>
        <v>0.13928588555349766</v>
      </c>
      <c r="K20" s="327">
        <f>K7/K19</f>
        <v>0.10676177520634593</v>
      </c>
      <c r="M20" s="329">
        <f>M7/M19</f>
        <v>9.952087229477595E-2</v>
      </c>
      <c r="N20" s="328">
        <f>N7/N19</f>
        <v>9.633428396685853E-2</v>
      </c>
      <c r="O20" s="328">
        <f>O7/O19</f>
        <v>0.101178342089089</v>
      </c>
      <c r="P20" s="328">
        <f>P7/P19</f>
        <v>0.14203971268893723</v>
      </c>
      <c r="Q20" s="328">
        <f>Q7/Q19</f>
        <v>5.4445955000097426E-2</v>
      </c>
      <c r="S20" s="329">
        <f>S7/S19</f>
        <v>8.6040235986901303E-2</v>
      </c>
      <c r="T20" s="328">
        <f>T7/T19</f>
        <v>8.183143967014464E-2</v>
      </c>
      <c r="U20" s="328">
        <f>U7/U19</f>
        <v>8.5720659183325346E-2</v>
      </c>
      <c r="V20" s="328">
        <f>V7/V19</f>
        <v>0.11589109551269396</v>
      </c>
      <c r="W20" s="328">
        <f>W7/W19</f>
        <v>5.7119935319430548E-2</v>
      </c>
      <c r="X20" s="292"/>
      <c r="Y20" s="329">
        <f>Y7/Y19</f>
        <v>0.44767938990605644</v>
      </c>
      <c r="Z20" s="328">
        <f>Z7/Z19</f>
        <v>6.9530136205945559E-2</v>
      </c>
      <c r="AA20" s="328">
        <f>AA7/AA19</f>
        <v>3.6443949892940843E-2</v>
      </c>
      <c r="AB20" s="328">
        <f>AB7/AB19</f>
        <v>8.2957901932711631E-2</v>
      </c>
      <c r="AC20" s="328">
        <f>AC7/AC19</f>
        <v>1.8567232907025937</v>
      </c>
      <c r="AD20" s="330"/>
      <c r="AE20" s="329">
        <f>AE7/AE19</f>
        <v>0.15594377457203815</v>
      </c>
      <c r="AF20" s="328">
        <f>AF7/AF19</f>
        <v>0.1785644156815894</v>
      </c>
      <c r="AG20" s="328">
        <f>AG7/AG19</f>
        <v>0.15688593394969391</v>
      </c>
      <c r="AH20" s="328">
        <f>AH7/AH19</f>
        <v>0.18843142858984802</v>
      </c>
      <c r="AI20" s="328">
        <f>AI7/AI19</f>
        <v>9.5011909282336285E-2</v>
      </c>
    </row>
    <row r="21" spans="1:35" ht="13.8" thickBot="1">
      <c r="A21" s="261" t="s">
        <v>246</v>
      </c>
      <c r="B21" s="321">
        <f>B17/B19</f>
        <v>0.40127971409635288</v>
      </c>
      <c r="C21" s="325">
        <f>C17/C19</f>
        <v>0.35672942896830589</v>
      </c>
      <c r="D21" s="325">
        <f>D17/D19</f>
        <v>0.4216181028558606</v>
      </c>
      <c r="E21" s="317">
        <f>E17/E19</f>
        <v>0.42578789148931673</v>
      </c>
      <c r="G21" s="321">
        <f>G17/G19</f>
        <v>0.36918889577764802</v>
      </c>
      <c r="H21" s="317">
        <f>H17/H19</f>
        <v>0.3839588585696796</v>
      </c>
      <c r="I21" s="317">
        <f>I17/I19</f>
        <v>0.31849108667340142</v>
      </c>
      <c r="J21" s="317">
        <f>J17/J19</f>
        <v>0.41087696696420356</v>
      </c>
      <c r="K21" s="317">
        <f>K17/K19</f>
        <v>0.36478171528280012</v>
      </c>
      <c r="M21" s="321">
        <f>M17/M19</f>
        <v>0.38354303521911071</v>
      </c>
      <c r="N21" s="317">
        <f>N17/N19</f>
        <v>0.3799919970129319</v>
      </c>
      <c r="O21" s="317">
        <f>O17/O19</f>
        <v>0.36405681182958677</v>
      </c>
      <c r="P21" s="317">
        <f>P17/P19</f>
        <v>0.4193063132539297</v>
      </c>
      <c r="Q21" s="317">
        <f>Q17/Q19</f>
        <v>0.36911251774319986</v>
      </c>
      <c r="S21" s="321">
        <f>S17/S19</f>
        <v>0.36243824240979722</v>
      </c>
      <c r="T21" s="317">
        <f>T17/T19</f>
        <v>0.37361554880878201</v>
      </c>
      <c r="U21" s="317">
        <f>U17/U19</f>
        <v>0.33190256590448169</v>
      </c>
      <c r="V21" s="317">
        <f>V17/V19</f>
        <v>0.39549567336823688</v>
      </c>
      <c r="W21" s="317">
        <f>W17/W19</f>
        <v>0.34407596845261412</v>
      </c>
      <c r="Y21" s="321">
        <f>Y17/Y19</f>
        <v>0.34668932287586035</v>
      </c>
      <c r="Z21" s="317">
        <f>Z17/Z19</f>
        <v>0.35784578195595235</v>
      </c>
      <c r="AA21" s="317">
        <f>AA17/AA19</f>
        <v>0.31950837084618888</v>
      </c>
      <c r="AB21" s="317">
        <f>AB17/AB19</f>
        <v>0.36890856794340982</v>
      </c>
      <c r="AC21" s="317">
        <f>AC17/AC19</f>
        <v>0.33989675876208142</v>
      </c>
      <c r="AD21" s="273"/>
      <c r="AE21" s="321">
        <f>AE17/AE19</f>
        <v>0.36823083518069011</v>
      </c>
      <c r="AF21" s="317">
        <f>AF17/AF19</f>
        <v>0.35776545412078881</v>
      </c>
      <c r="AG21" s="317">
        <f>AG17/AG19</f>
        <v>0.3455304022535825</v>
      </c>
      <c r="AH21" s="317">
        <f>AH17/AH19</f>
        <v>0.39864660135339863</v>
      </c>
      <c r="AI21" s="317">
        <f>AI17/AI19</f>
        <v>0.37032459985962007</v>
      </c>
    </row>
    <row r="22" spans="1:35" ht="13.8" thickTop="1">
      <c r="A22" s="261"/>
      <c r="B22" s="261"/>
      <c r="C22" s="261"/>
      <c r="D22" s="261"/>
      <c r="G22" s="261"/>
      <c r="H22" s="261"/>
      <c r="I22" s="261"/>
      <c r="J22" s="261"/>
      <c r="M22" s="261"/>
      <c r="N22" s="261"/>
      <c r="O22" s="261"/>
      <c r="P22" s="261"/>
      <c r="Y22" s="284"/>
      <c r="Z22" s="284"/>
      <c r="AA22" s="284"/>
      <c r="AB22" s="284"/>
      <c r="AC22" s="284"/>
      <c r="AD22" s="273"/>
      <c r="AE22" s="284"/>
    </row>
    <row r="23" spans="1:35">
      <c r="A23" s="285" t="s">
        <v>74</v>
      </c>
      <c r="B23" s="285"/>
      <c r="C23" s="285"/>
      <c r="D23" s="285"/>
      <c r="E23" s="285"/>
      <c r="F23" s="286"/>
      <c r="G23" s="285"/>
      <c r="H23" s="285"/>
      <c r="I23" s="285"/>
      <c r="J23" s="285"/>
      <c r="K23" s="285"/>
      <c r="L23" s="286"/>
      <c r="M23" s="285"/>
      <c r="N23" s="285"/>
      <c r="O23" s="285"/>
      <c r="P23" s="285"/>
      <c r="Q23" s="285"/>
      <c r="R23" s="286"/>
      <c r="S23" s="286"/>
      <c r="T23" s="286"/>
      <c r="U23" s="286"/>
      <c r="V23" s="286"/>
      <c r="W23" s="286"/>
      <c r="X23" s="285"/>
      <c r="Y23" s="284"/>
      <c r="Z23" s="284"/>
      <c r="AA23" s="284"/>
      <c r="AB23" s="284"/>
      <c r="AC23" s="284"/>
      <c r="AD23" s="273"/>
      <c r="AE23" s="284"/>
    </row>
    <row r="24" spans="1:35">
      <c r="A24" s="351" t="s">
        <v>257</v>
      </c>
      <c r="B24" s="351"/>
      <c r="C24" s="351"/>
      <c r="D24" s="351"/>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row>
    <row r="25" spans="1:35">
      <c r="A25" s="351"/>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c r="AF25" s="351"/>
    </row>
    <row r="26" spans="1:35">
      <c r="B26" s="292"/>
      <c r="C26" s="292"/>
      <c r="D26" s="292"/>
      <c r="G26" s="292"/>
      <c r="H26" s="292"/>
      <c r="M26" s="292"/>
      <c r="N26" s="292"/>
    </row>
    <row r="27" spans="1:35">
      <c r="B27" s="292"/>
      <c r="C27" s="292"/>
      <c r="D27" s="292"/>
      <c r="E27" s="292"/>
      <c r="G27" s="292"/>
      <c r="H27" s="292"/>
      <c r="I27" s="292"/>
      <c r="J27" s="292"/>
      <c r="K27" s="292"/>
    </row>
    <row r="28" spans="1:35">
      <c r="B28" s="338" t="s">
        <v>198</v>
      </c>
      <c r="C28" s="338"/>
      <c r="D28" s="338"/>
      <c r="E28" s="338"/>
      <c r="F28" s="263"/>
      <c r="G28" s="353" t="s">
        <v>180</v>
      </c>
      <c r="H28" s="353"/>
      <c r="I28" s="353"/>
      <c r="J28" s="353"/>
      <c r="K28" s="353"/>
      <c r="M28" s="352" t="s">
        <v>162</v>
      </c>
      <c r="N28" s="352"/>
      <c r="O28" s="352"/>
      <c r="P28" s="352"/>
      <c r="Q28" s="352"/>
      <c r="S28" s="353" t="s">
        <v>145</v>
      </c>
      <c r="T28" s="353"/>
      <c r="U28" s="353"/>
      <c r="V28" s="353"/>
      <c r="W28" s="353"/>
      <c r="Y28" s="354" t="s">
        <v>122</v>
      </c>
      <c r="Z28" s="354"/>
      <c r="AA28" s="354"/>
      <c r="AB28" s="354"/>
      <c r="AC28" s="354"/>
      <c r="AE28" s="355" t="s">
        <v>100</v>
      </c>
      <c r="AF28" s="355"/>
      <c r="AG28" s="355"/>
      <c r="AH28" s="355"/>
      <c r="AI28" s="355"/>
    </row>
    <row r="29" spans="1:35" ht="13.8" thickBot="1">
      <c r="B29" s="105" t="s">
        <v>266</v>
      </c>
      <c r="C29" s="105" t="s">
        <v>263</v>
      </c>
      <c r="D29" s="105" t="s">
        <v>222</v>
      </c>
      <c r="E29" s="105" t="s">
        <v>199</v>
      </c>
      <c r="F29" s="236"/>
      <c r="G29" s="105" t="s">
        <v>180</v>
      </c>
      <c r="H29" s="105" t="s">
        <v>195</v>
      </c>
      <c r="I29" s="105" t="s">
        <v>191</v>
      </c>
      <c r="J29" s="105" t="s">
        <v>185</v>
      </c>
      <c r="K29" s="105" t="s">
        <v>181</v>
      </c>
      <c r="M29" s="105" t="s">
        <v>162</v>
      </c>
      <c r="N29" s="105" t="s">
        <v>177</v>
      </c>
      <c r="O29" s="105" t="s">
        <v>174</v>
      </c>
      <c r="P29" s="105" t="s">
        <v>172</v>
      </c>
      <c r="Q29" s="105" t="s">
        <v>163</v>
      </c>
      <c r="S29" s="105" t="s">
        <v>145</v>
      </c>
      <c r="T29" s="105" t="s">
        <v>159</v>
      </c>
      <c r="U29" s="105" t="s">
        <v>156</v>
      </c>
      <c r="V29" s="105" t="s">
        <v>154</v>
      </c>
      <c r="W29" s="105" t="s">
        <v>146</v>
      </c>
      <c r="Y29" s="105" t="s">
        <v>122</v>
      </c>
      <c r="Z29" s="192" t="s">
        <v>136</v>
      </c>
      <c r="AA29" s="192" t="s">
        <v>133</v>
      </c>
      <c r="AB29" s="105" t="s">
        <v>128</v>
      </c>
      <c r="AC29" s="105" t="s">
        <v>123</v>
      </c>
      <c r="AE29" s="105" t="s">
        <v>100</v>
      </c>
      <c r="AF29" s="105" t="s">
        <v>111</v>
      </c>
      <c r="AG29" s="105" t="s">
        <v>109</v>
      </c>
      <c r="AH29" s="105" t="s">
        <v>106</v>
      </c>
      <c r="AI29" s="105" t="s">
        <v>101</v>
      </c>
    </row>
    <row r="30" spans="1:35">
      <c r="A30" s="260" t="s">
        <v>229</v>
      </c>
      <c r="B30" s="267">
        <f>SUM(C30:E30)</f>
        <v>579931</v>
      </c>
      <c r="C30" s="268">
        <v>63572</v>
      </c>
      <c r="D30" s="268">
        <v>282455</v>
      </c>
      <c r="E30" s="268">
        <v>233904</v>
      </c>
      <c r="F30" s="269"/>
      <c r="G30" s="267">
        <f>SUM(H30:K30)</f>
        <v>954536</v>
      </c>
      <c r="H30" s="268">
        <v>280250</v>
      </c>
      <c r="I30" s="268">
        <v>329601</v>
      </c>
      <c r="J30" s="268">
        <v>207238</v>
      </c>
      <c r="K30" s="268">
        <v>137447</v>
      </c>
      <c r="M30" s="267">
        <f>SUM(N30:Q30)</f>
        <v>876278</v>
      </c>
      <c r="N30" s="268">
        <v>229777</v>
      </c>
      <c r="O30" s="268">
        <v>285997</v>
      </c>
      <c r="P30" s="268">
        <v>189103</v>
      </c>
      <c r="Q30" s="268">
        <v>171401</v>
      </c>
      <c r="S30" s="270">
        <f>SUM(T30:W30)</f>
        <v>708080.78570000001</v>
      </c>
      <c r="T30" s="268">
        <v>204059.78570000001</v>
      </c>
      <c r="U30" s="268">
        <v>270589</v>
      </c>
      <c r="V30" s="268">
        <v>166186</v>
      </c>
      <c r="W30" s="268">
        <v>67246</v>
      </c>
      <c r="Y30" s="270">
        <f>SUM(Z30:AC30)</f>
        <v>440353</v>
      </c>
      <c r="Z30" s="271">
        <v>102514</v>
      </c>
      <c r="AA30" s="272">
        <v>155982</v>
      </c>
      <c r="AB30" s="272">
        <v>106885</v>
      </c>
      <c r="AC30" s="272">
        <v>74972</v>
      </c>
      <c r="AE30" s="270">
        <f>SUM(AF30:AI30)</f>
        <v>523663</v>
      </c>
      <c r="AF30" s="271">
        <v>117685</v>
      </c>
      <c r="AG30" s="272">
        <v>189928</v>
      </c>
      <c r="AH30" s="272">
        <v>123767</v>
      </c>
      <c r="AI30" s="272">
        <v>92283</v>
      </c>
    </row>
    <row r="31" spans="1:35">
      <c r="A31" s="260" t="s">
        <v>114</v>
      </c>
      <c r="B31" s="274"/>
      <c r="C31" s="275"/>
      <c r="D31" s="275"/>
      <c r="E31" s="275"/>
      <c r="F31" s="269"/>
      <c r="G31" s="274"/>
      <c r="H31" s="275"/>
      <c r="I31" s="275"/>
      <c r="J31" s="275"/>
      <c r="K31" s="275"/>
      <c r="M31" s="274"/>
      <c r="N31" s="275"/>
      <c r="O31" s="275"/>
      <c r="P31" s="275"/>
      <c r="Q31" s="275"/>
      <c r="S31" s="276"/>
      <c r="T31" s="275"/>
      <c r="U31" s="275"/>
      <c r="V31" s="275"/>
      <c r="W31" s="275"/>
      <c r="Y31" s="276"/>
      <c r="Z31" s="277"/>
      <c r="AA31" s="278"/>
      <c r="AB31" s="278"/>
      <c r="AC31" s="278"/>
      <c r="AE31" s="276"/>
      <c r="AF31" s="277"/>
      <c r="AG31" s="278"/>
      <c r="AH31" s="278"/>
      <c r="AI31" s="278"/>
    </row>
    <row r="32" spans="1:35" ht="15.6">
      <c r="A32" s="260" t="s">
        <v>230</v>
      </c>
      <c r="B32" s="337">
        <f>SUM(C32:E32)</f>
        <v>-36267</v>
      </c>
      <c r="C32" s="309">
        <v>-13311</v>
      </c>
      <c r="D32" s="309">
        <v>-7651</v>
      </c>
      <c r="E32" s="309">
        <v>-15305</v>
      </c>
      <c r="F32" s="269"/>
      <c r="G32" s="274">
        <f>SUM(H32:K32)</f>
        <v>-72709</v>
      </c>
      <c r="H32" s="275">
        <v>-17704</v>
      </c>
      <c r="I32" s="275">
        <v>-16793</v>
      </c>
      <c r="J32" s="275">
        <v>-19598</v>
      </c>
      <c r="K32" s="275">
        <v>-18614</v>
      </c>
      <c r="M32" s="274">
        <f>SUM(N32:Q32)</f>
        <v>-63837</v>
      </c>
      <c r="N32" s="275">
        <v>-13405</v>
      </c>
      <c r="O32" s="275">
        <v>-16968</v>
      </c>
      <c r="P32" s="275">
        <v>-8969</v>
      </c>
      <c r="Q32" s="275">
        <v>-24495</v>
      </c>
      <c r="S32" s="276">
        <f>SUM(T32:W32)</f>
        <v>-105318</v>
      </c>
      <c r="T32" s="275">
        <v>-22280</v>
      </c>
      <c r="U32" s="275">
        <v>-27101</v>
      </c>
      <c r="V32" s="275">
        <v>-25488</v>
      </c>
      <c r="W32" s="275">
        <v>-30449</v>
      </c>
      <c r="Y32" s="276">
        <f>SUM(Z32:AC32)</f>
        <v>-79592</v>
      </c>
      <c r="Z32" s="277">
        <v>-29521</v>
      </c>
      <c r="AA32" s="279">
        <v>-17797</v>
      </c>
      <c r="AB32" s="279">
        <v>-11609</v>
      </c>
      <c r="AC32" s="279">
        <v>-20665</v>
      </c>
      <c r="AE32" s="276">
        <f>SUM(AF32:AI32)</f>
        <v>-70009</v>
      </c>
      <c r="AF32" s="277">
        <v>-21112</v>
      </c>
      <c r="AG32" s="279">
        <v>-18998</v>
      </c>
      <c r="AH32" s="279">
        <v>-12702</v>
      </c>
      <c r="AI32" s="279">
        <v>-17197</v>
      </c>
    </row>
    <row r="33" spans="1:35" ht="13.8" thickBot="1">
      <c r="A33" s="260" t="s">
        <v>231</v>
      </c>
      <c r="B33" s="311">
        <f>SUM(C33:E33)</f>
        <v>543664</v>
      </c>
      <c r="C33" s="310">
        <f>SUM(C30:C32)</f>
        <v>50261</v>
      </c>
      <c r="D33" s="310">
        <f>SUM(D30:D32)</f>
        <v>274804</v>
      </c>
      <c r="E33" s="310">
        <f>SUM(E30:E32)</f>
        <v>218599</v>
      </c>
      <c r="F33" s="275"/>
      <c r="G33" s="311">
        <f>SUM(H33:K33)</f>
        <v>881827</v>
      </c>
      <c r="H33" s="310">
        <f>SUM(H30:H32)</f>
        <v>262546</v>
      </c>
      <c r="I33" s="310">
        <f>SUM(I30:I32)</f>
        <v>312808</v>
      </c>
      <c r="J33" s="310">
        <f>SUM(J30:J32)</f>
        <v>187640</v>
      </c>
      <c r="K33" s="310">
        <f>SUM(K30:K32)</f>
        <v>118833</v>
      </c>
      <c r="M33" s="311">
        <f>SUM(N33:Q33)</f>
        <v>812441</v>
      </c>
      <c r="N33" s="310">
        <f>SUM(N30:N32)</f>
        <v>216372</v>
      </c>
      <c r="O33" s="310">
        <f>SUM(O30:O32)</f>
        <v>269029</v>
      </c>
      <c r="P33" s="310">
        <f>SUM(P30:P32)</f>
        <v>180134</v>
      </c>
      <c r="Q33" s="310">
        <f>SUM(Q30:Q32)</f>
        <v>146906</v>
      </c>
      <c r="S33" s="312">
        <f>SUM(T33:W33)</f>
        <v>602762.78570000001</v>
      </c>
      <c r="T33" s="310">
        <f>SUM(T30:T32)</f>
        <v>181779.78570000001</v>
      </c>
      <c r="U33" s="310">
        <f>SUM(U30:U32)</f>
        <v>243488</v>
      </c>
      <c r="V33" s="310">
        <f>SUM(V30:V32)</f>
        <v>140698</v>
      </c>
      <c r="W33" s="310">
        <f>SUM(W30:W32)</f>
        <v>36797</v>
      </c>
      <c r="Y33" s="312">
        <f>SUM(Z33:AC33)</f>
        <v>360761</v>
      </c>
      <c r="Z33" s="313">
        <f>SUM(Z30:Z32)</f>
        <v>72993</v>
      </c>
      <c r="AA33" s="313">
        <f>SUM(AA30:AA32)</f>
        <v>138185</v>
      </c>
      <c r="AB33" s="313">
        <f>SUM(AB30:AB32)</f>
        <v>95276</v>
      </c>
      <c r="AC33" s="313">
        <f>SUM(AC30:AC32)</f>
        <v>54307</v>
      </c>
      <c r="AE33" s="312">
        <f>SUM(AF33:AI33)</f>
        <v>453654</v>
      </c>
      <c r="AF33" s="313">
        <f>SUM(AF30:AF32)</f>
        <v>96573</v>
      </c>
      <c r="AG33" s="313">
        <f>SUM(AG30:AG32)</f>
        <v>170930</v>
      </c>
      <c r="AH33" s="313">
        <f>SUM(AH30:AH32)</f>
        <v>111065</v>
      </c>
      <c r="AI33" s="313">
        <f>SUM(AI30:AI32)</f>
        <v>75086</v>
      </c>
    </row>
    <row r="34" spans="1:35" ht="13.8" thickTop="1"/>
    <row r="35" spans="1:35" ht="13.8">
      <c r="A35" s="357" t="s">
        <v>268</v>
      </c>
    </row>
  </sheetData>
  <mergeCells count="13">
    <mergeCell ref="AE28:AI28"/>
    <mergeCell ref="B28:E28"/>
    <mergeCell ref="G28:K28"/>
    <mergeCell ref="M28:Q28"/>
    <mergeCell ref="S28:W28"/>
    <mergeCell ref="Y28:AC28"/>
    <mergeCell ref="A24:AF25"/>
    <mergeCell ref="M5:Q5"/>
    <mergeCell ref="S5:W5"/>
    <mergeCell ref="Y5:AC5"/>
    <mergeCell ref="AE5:AI5"/>
    <mergeCell ref="G5:K5"/>
    <mergeCell ref="B5:E5"/>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 and FCF</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2019-10-25T22:01:09Z</cp:lastPrinted>
  <dcterms:created xsi:type="dcterms:W3CDTF">2012-02-17T02:43:18Z</dcterms:created>
  <dcterms:modified xsi:type="dcterms:W3CDTF">2021-05-06T00:24:09Z</dcterms:modified>
</cp:coreProperties>
</file>