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vestor Relations\Kvartalsrapportering\2022-23\Q3\"/>
    </mc:Choice>
  </mc:AlternateContent>
  <xr:revisionPtr revIDLastSave="0" documentId="13_ncr:1_{29ED197F-75C5-4DE2-A2E5-A1530411B3FC}" xr6:coauthVersionLast="45" xr6:coauthVersionMax="45" xr10:uidLastSave="{00000000-0000-0000-0000-000000000000}"/>
  <bookViews>
    <workbookView xWindow="28680" yWindow="-120" windowWidth="29040" windowHeight="15990" xr2:uid="{C4761224-0917-4C17-A2B0-BBFF3CB34FA9}"/>
  </bookViews>
  <sheets>
    <sheet name="Matas P&amp;L" sheetId="2" r:id="rId1"/>
    <sheet name="Matas Balance sheet" sheetId="5" r:id="rId2"/>
    <sheet name="Matas Cash flow" sheetId="6" r:id="rId3"/>
  </sheets>
  <definedNames>
    <definedName name="_xlnm.Print_Area" localSheetId="1">'Matas Balance sheet'!$A$1:$T$72</definedName>
    <definedName name="_xlnm.Print_Area" localSheetId="2">'Matas Cash flow'!$A$1:$T$37</definedName>
    <definedName name="_xlnm.Print_Area" localSheetId="0">'Matas P&amp;L'!$A$1:$T$51</definedName>
    <definedName name="_xlnm.Print_Titles" localSheetId="1">'Matas Balance sheet'!$1:$3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2" l="1"/>
  <c r="V24" i="2" l="1"/>
  <c r="T24" i="2" l="1"/>
  <c r="S24" i="2" s="1"/>
  <c r="T16" i="5" l="1"/>
  <c r="S16" i="5"/>
  <c r="T26" i="6" l="1"/>
  <c r="H57" i="5" l="1"/>
  <c r="G57" i="5"/>
  <c r="F57" i="5"/>
  <c r="E57" i="5"/>
  <c r="D57" i="5"/>
  <c r="L66" i="5"/>
  <c r="K66" i="5"/>
  <c r="J66" i="5"/>
  <c r="S12" i="6"/>
  <c r="S41" i="2"/>
  <c r="S40" i="2"/>
  <c r="S39" i="2"/>
  <c r="S38" i="2"/>
  <c r="S34" i="2"/>
  <c r="S33" i="2"/>
  <c r="S28" i="2"/>
  <c r="S27" i="2"/>
  <c r="S25" i="2"/>
  <c r="S23" i="2"/>
  <c r="S22" i="2"/>
  <c r="S21" i="2"/>
  <c r="S19" i="2"/>
  <c r="S18" i="2"/>
  <c r="S17" i="2"/>
  <c r="S16" i="2"/>
  <c r="S14" i="2"/>
  <c r="S13" i="2"/>
  <c r="S11" i="2"/>
  <c r="S10" i="2"/>
  <c r="S9" i="2"/>
  <c r="S8" i="2"/>
  <c r="S7" i="2"/>
  <c r="S5" i="2"/>
  <c r="S27" i="6" l="1"/>
  <c r="S28" i="6"/>
  <c r="S29" i="6"/>
  <c r="S30" i="6"/>
  <c r="S31" i="6"/>
  <c r="S32" i="6"/>
  <c r="S33" i="6"/>
  <c r="S19" i="6"/>
  <c r="S20" i="6"/>
  <c r="S21" i="6"/>
  <c r="S22" i="6"/>
  <c r="S23" i="6"/>
  <c r="S24" i="6"/>
  <c r="S15" i="6"/>
  <c r="S16" i="6"/>
  <c r="S17" i="6"/>
  <c r="S5" i="6"/>
  <c r="S6" i="6"/>
  <c r="S7" i="6"/>
  <c r="S8" i="6"/>
  <c r="S9" i="6"/>
  <c r="S10" i="6"/>
  <c r="S11" i="6"/>
  <c r="S13" i="6"/>
  <c r="S35" i="6"/>
  <c r="S26" i="6"/>
  <c r="R39" i="5" l="1"/>
  <c r="S39" i="5" s="1"/>
  <c r="T39" i="5" s="1"/>
  <c r="R15" i="5"/>
  <c r="R2" i="6"/>
  <c r="S2" i="6" s="1"/>
  <c r="T2" i="6" s="1"/>
  <c r="R2" i="5"/>
  <c r="S2" i="5" s="1"/>
  <c r="T2" i="5" s="1"/>
  <c r="Q15" i="5" l="1"/>
  <c r="H11" i="2" l="1"/>
  <c r="H10" i="2"/>
  <c r="H9" i="2"/>
  <c r="H8" i="2"/>
  <c r="H7" i="2"/>
  <c r="N11" i="2"/>
  <c r="N10" i="2"/>
  <c r="N9" i="2"/>
  <c r="N8" i="2"/>
  <c r="N7" i="2"/>
  <c r="Q2" i="2" l="1"/>
  <c r="R2" i="2" s="1"/>
  <c r="S2" i="2" s="1"/>
  <c r="T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tc={390098B6-C7EF-451D-9C04-7AC9A7924332}</author>
    <author>tc={8243A2A1-25B9-440C-B018-40B6C2809194}</author>
    <author>tc={77E1F958-7B77-4044-8CB5-FE83D8DED2AD}</author>
    <author>tc={6368220E-B056-4EAC-9FE7-BE432F02AD05}</author>
    <author>tc={2455B64A-1A88-4957-A923-FDDD8165EF78}</author>
    <author>tc={1AA41456-9BC9-47A8-B305-4CC11E4C992F}</author>
  </authors>
  <commentList>
    <comment ref="V15" authorId="0" shapeId="0" xr:uid="{390098B6-C7EF-451D-9C04-7AC9A7924332}">
      <text>
        <t>[Threaded comment]
Your version of Excel allows you to read this threaded comment; however, any edits to it will get removed if the file is opened in a newer version of Excel. Learn more: https://go.microsoft.com/fwlink/?linkid=870924
Comment:
    4.6 DKKm added from plant in progress</t>
      </text>
    </comment>
    <comment ref="W15" authorId="1" shapeId="0" xr:uid="{8243A2A1-25B9-440C-B018-40B6C2809194}">
      <text>
        <t>[Threaded comment]
Your version of Excel allows you to read this threaded comment; however, any edits to it will get removed if the file is opened in a newer version of Excel. Learn more: https://go.microsoft.com/fwlink/?linkid=870924
Comment:
    44.7 DKKm added from plant in progress</t>
      </text>
    </comment>
    <comment ref="X15" authorId="2" shapeId="0" xr:uid="{77E1F958-7B77-4044-8CB5-FE83D8DED2AD}">
      <text>
        <t>[Threaded comment]
Your version of Excel allows you to read this threaded comment; however, any edits to it will get removed if the file is opened in a newer version of Excel. Learn more: https://go.microsoft.com/fwlink/?linkid=870924
Comment:
    44.7 DKKm added from plant in progress</t>
      </text>
    </comment>
    <comment ref="V16" authorId="3" shapeId="0" xr:uid="{6368220E-B056-4EAC-9FE7-BE432F02AD05}">
      <text>
        <t>[Threaded comment]
Your version of Excel allows you to read this threaded comment; however, any edits to it will get removed if the file is opened in a newer version of Excel. Learn more: https://go.microsoft.com/fwlink/?linkid=870924
Comment:
    7.0 DKKm added from plant in progress</t>
      </text>
    </comment>
    <comment ref="W16" authorId="4" shapeId="0" xr:uid="{2455B64A-1A88-4957-A923-FDDD8165EF78}">
      <text>
        <t>[Threaded comment]
Your version of Excel allows you to read this threaded comment; however, any edits to it will get removed if the file is opened in a newer version of Excel. Learn more: https://go.microsoft.com/fwlink/?linkid=870924
Comment:
    7.0 DKKm added from plant in progress</t>
      </text>
    </comment>
    <comment ref="X16" authorId="5" shapeId="0" xr:uid="{1AA41456-9BC9-47A8-B305-4CC11E4C992F}">
      <text>
        <t>[Threaded comment]
Your version of Excel allows you to read this threaded comment; however, any edits to it will get removed if the file is opened in a newer version of Excel. Learn more: https://go.microsoft.com/fwlink/?linkid=870924
Comment:
    7.1 DKKm added from plant in progress</t>
      </text>
    </comment>
  </commentList>
</comments>
</file>

<file path=xl/sharedStrings.xml><?xml version="1.0" encoding="utf-8"?>
<sst xmlns="http://schemas.openxmlformats.org/spreadsheetml/2006/main" count="254" uniqueCount="128">
  <si>
    <t>FY</t>
  </si>
  <si>
    <t>Q1</t>
  </si>
  <si>
    <t>Q2</t>
  </si>
  <si>
    <t>Q3</t>
  </si>
  <si>
    <t>Q4</t>
  </si>
  <si>
    <t>2019/20</t>
  </si>
  <si>
    <t>2020/21</t>
  </si>
  <si>
    <t>EBITDA</t>
  </si>
  <si>
    <t>Profit &amp; Loss</t>
  </si>
  <si>
    <t>DKK million</t>
  </si>
  <si>
    <t>Revenue</t>
  </si>
  <si>
    <t>Cost of goods sold</t>
  </si>
  <si>
    <t>Gross profit</t>
  </si>
  <si>
    <t>Other external costs</t>
  </si>
  <si>
    <t>Staff costs</t>
  </si>
  <si>
    <t>Amortisation, depreciation and impairment losses</t>
  </si>
  <si>
    <t>Operating profit</t>
  </si>
  <si>
    <t>Financial income</t>
  </si>
  <si>
    <t>Financial expenses</t>
  </si>
  <si>
    <t>Net financials</t>
  </si>
  <si>
    <t>Profit before tax</t>
  </si>
  <si>
    <t>Tax on profit for the period</t>
  </si>
  <si>
    <t>Profit for the period</t>
  </si>
  <si>
    <t>Earnings per share</t>
  </si>
  <si>
    <t>Earnings per share, DKK</t>
  </si>
  <si>
    <t>Diluted earnings per share, DKK</t>
  </si>
  <si>
    <t>Goodwill</t>
  </si>
  <si>
    <t>Trademarks and trade names</t>
  </si>
  <si>
    <t>Other intangible assets</t>
  </si>
  <si>
    <t>Total Intangible assets</t>
  </si>
  <si>
    <t>Land and buildings</t>
  </si>
  <si>
    <t>Plant and machinery</t>
  </si>
  <si>
    <t>Leasehold improvements</t>
  </si>
  <si>
    <t>Total property, plant and equipment</t>
  </si>
  <si>
    <t>Investments in ass.</t>
  </si>
  <si>
    <t>Deferred tax</t>
  </si>
  <si>
    <t>Deposits</t>
  </si>
  <si>
    <t>Other securities and investments</t>
  </si>
  <si>
    <t>Total other non-current assets</t>
  </si>
  <si>
    <t>Total non-current assets</t>
  </si>
  <si>
    <t>Inventories</t>
  </si>
  <si>
    <t>Trade receivables</t>
  </si>
  <si>
    <t>Other receivables</t>
  </si>
  <si>
    <t>Prepayments</t>
  </si>
  <si>
    <t>Cash and cash equivalents</t>
  </si>
  <si>
    <t>Total current assets</t>
  </si>
  <si>
    <t>Total assets</t>
  </si>
  <si>
    <t>Share capital</t>
  </si>
  <si>
    <t>Translation reserve</t>
  </si>
  <si>
    <t>Treasury share reserve</t>
  </si>
  <si>
    <t>Proposed dividend</t>
  </si>
  <si>
    <t>Retained earnings</t>
  </si>
  <si>
    <t>Total equity</t>
  </si>
  <si>
    <t>Leased liabilities</t>
  </si>
  <si>
    <t>Other payables, long-term</t>
  </si>
  <si>
    <t>Total non-current liabilities</t>
  </si>
  <si>
    <t>Current liabilities</t>
  </si>
  <si>
    <t>Prepayments from customers</t>
  </si>
  <si>
    <t>Trade payables</t>
  </si>
  <si>
    <t>Dividend</t>
  </si>
  <si>
    <t>Other payables</t>
  </si>
  <si>
    <t>Total current liabilities</t>
  </si>
  <si>
    <t>Total liabilities</t>
  </si>
  <si>
    <t>TOTAL EQUITY AND LIABILITIES</t>
  </si>
  <si>
    <t>Other non-cash operating items, net</t>
  </si>
  <si>
    <t>Cash generated from operations before changes in net working capital</t>
  </si>
  <si>
    <t>Changes in net working capital</t>
  </si>
  <si>
    <t>Cash generated from operations</t>
  </si>
  <si>
    <t>Interest received</t>
  </si>
  <si>
    <t>Corporation tax paid</t>
  </si>
  <si>
    <t>Cash flow from operating activities</t>
  </si>
  <si>
    <t>Acquisition of intangible assets</t>
  </si>
  <si>
    <t>Acquisition of property, plant and equipment</t>
  </si>
  <si>
    <t>Cash flow from investing activities</t>
  </si>
  <si>
    <t>Free cash flow</t>
  </si>
  <si>
    <t>Interest paid</t>
  </si>
  <si>
    <t>Paid dividend</t>
  </si>
  <si>
    <t>Cash flow from financing activities</t>
  </si>
  <si>
    <t>Net cash flow from operating, inv. and fin. activities</t>
  </si>
  <si>
    <t>Cash and cash equivalents, beginning of period</t>
  </si>
  <si>
    <t>Revenue growth</t>
  </si>
  <si>
    <t>Number of transactions (in millions)</t>
  </si>
  <si>
    <t>Average basket size (in DKK)</t>
  </si>
  <si>
    <t>Like-for-like growth</t>
  </si>
  <si>
    <t>Special items</t>
  </si>
  <si>
    <t>EBITDA before special items</t>
  </si>
  <si>
    <t>Adjusted profit after tax</t>
  </si>
  <si>
    <t>Gross margin</t>
  </si>
  <si>
    <t>EBITDA margin</t>
  </si>
  <si>
    <t>EBITDA margin before special items</t>
  </si>
  <si>
    <t>Average number of employees</t>
  </si>
  <si>
    <t>Number of shares m</t>
  </si>
  <si>
    <t>Diluted number of shares m</t>
  </si>
  <si>
    <t>Share of profit in ass. Companies</t>
  </si>
  <si>
    <t>Assets</t>
  </si>
  <si>
    <t xml:space="preserve">Balance sheet </t>
  </si>
  <si>
    <t>Current assets</t>
  </si>
  <si>
    <t>Non-current assets</t>
  </si>
  <si>
    <t>Equity and liabilities</t>
  </si>
  <si>
    <t>Credit institutions</t>
  </si>
  <si>
    <t>Statement of Cash flow</t>
  </si>
  <si>
    <t>Share of profit in associates</t>
  </si>
  <si>
    <t>Corporation tax receivable</t>
  </si>
  <si>
    <t>Amount received from former parent company</t>
  </si>
  <si>
    <t>Interest receivable received</t>
  </si>
  <si>
    <t>2021/22</t>
  </si>
  <si>
    <t>Minority interests</t>
  </si>
  <si>
    <t>Acquisition of subsidiaries and operations a.o</t>
  </si>
  <si>
    <t>Corporate tax</t>
  </si>
  <si>
    <t>Purchase of treasury shares</t>
  </si>
  <si>
    <t>High End Beauty</t>
  </si>
  <si>
    <t xml:space="preserve">Mass Beauty </t>
  </si>
  <si>
    <t>Health &amp; Wellbeing</t>
  </si>
  <si>
    <t>Other</t>
  </si>
  <si>
    <t>Total own store revenue incl. Firtal Group Aps</t>
  </si>
  <si>
    <t>Debt raised/repayed from credit institutions</t>
  </si>
  <si>
    <t>Credit institutions, short-term</t>
  </si>
  <si>
    <t>2022/23</t>
  </si>
  <si>
    <t>Property, plant and equipment</t>
  </si>
  <si>
    <t>Lease assets</t>
  </si>
  <si>
    <t>Cash and cash equivalents, end of the period</t>
  </si>
  <si>
    <t>Hedging reserve</t>
  </si>
  <si>
    <t>Club Matas members (in millions)</t>
  </si>
  <si>
    <t>Club Matas Plus member (in thousands)</t>
  </si>
  <si>
    <t>Matas A/S' share of equity</t>
  </si>
  <si>
    <t>Provisions</t>
  </si>
  <si>
    <t>Disposal of investments in subsidiaries</t>
  </si>
  <si>
    <t>Repayment of lease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</si>
</sst>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"/>
    <numFmt numFmtId="166" formatCode="0.0"/>
    <numFmt numFmtId="167" formatCode="#,##0.000"/>
    <numFmt numFmtId="168" formatCode="_ * #,##0.00_ ;_ * \-#,##0.00_ ;_ * &quot;-&quot;??_ ;_ @_ "/>
    <numFmt numFmtId="169" formatCode="_ * #,##0.0_ ;_ * \-#,##0.0_ ;_ * &quot;-&quot;??_ ;_ @_ "/>
    <numFmt numFmtId="170" formatCode="_ * #,##0.000_ ;_ * \-#,##0.000_ ;_ * &quot;-&quot;??_ ;_ @_ "/>
    <numFmt numFmtId="171" formatCode="_-* #,##0.0\ _k_r_._-;\-* #,##0.0\ _k_r_._-;_-* &quot;-&quot;?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/>
    <xf numFmtId="0" fontId="5" fillId="0" borderId="0" xfId="0" applyFont="1" applyFill="1"/>
    <xf numFmtId="164" fontId="4" fillId="0" borderId="0" xfId="2" applyNumberFormat="1" applyFont="1" applyFill="1"/>
    <xf numFmtId="165" fontId="3" fillId="0" borderId="0" xfId="0" applyNumberFormat="1" applyFont="1" applyFill="1"/>
    <xf numFmtId="167" fontId="3" fillId="0" borderId="0" xfId="0" applyNumberFormat="1" applyFont="1" applyFill="1"/>
    <xf numFmtId="0" fontId="3" fillId="0" borderId="1" xfId="0" applyFont="1" applyFill="1" applyBorder="1"/>
    <xf numFmtId="165" fontId="3" fillId="0" borderId="1" xfId="0" applyNumberFormat="1" applyFont="1" applyFill="1" applyBorder="1"/>
    <xf numFmtId="0" fontId="4" fillId="0" borderId="0" xfId="0" applyFont="1" applyFill="1"/>
    <xf numFmtId="4" fontId="3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70" fontId="3" fillId="0" borderId="0" xfId="1" applyNumberFormat="1" applyFont="1" applyFill="1"/>
    <xf numFmtId="4" fontId="3" fillId="0" borderId="0" xfId="0" applyNumberFormat="1" applyFont="1" applyFill="1" applyAlignment="1">
      <alignment horizontal="right"/>
    </xf>
    <xf numFmtId="0" fontId="3" fillId="0" borderId="2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9" fontId="3" fillId="0" borderId="0" xfId="1" applyNumberFormat="1" applyFont="1" applyFill="1"/>
    <xf numFmtId="168" fontId="3" fillId="0" borderId="0" xfId="1" applyFont="1" applyFill="1"/>
    <xf numFmtId="165" fontId="3" fillId="0" borderId="1" xfId="0" applyNumberFormat="1" applyFont="1" applyFill="1" applyBorder="1" applyAlignment="1">
      <alignment horizontal="right"/>
    </xf>
    <xf numFmtId="169" fontId="3" fillId="0" borderId="0" xfId="1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10" fontId="3" fillId="0" borderId="0" xfId="2" applyNumberFormat="1" applyFont="1" applyFill="1" applyAlignment="1">
      <alignment horizontal="right"/>
    </xf>
    <xf numFmtId="0" fontId="4" fillId="0" borderId="2" xfId="0" applyFont="1" applyFill="1" applyBorder="1"/>
    <xf numFmtId="165" fontId="3" fillId="0" borderId="2" xfId="0" applyNumberFormat="1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71" fontId="3" fillId="0" borderId="0" xfId="0" applyNumberFormat="1" applyFont="1" applyFill="1"/>
    <xf numFmtId="167" fontId="3" fillId="0" borderId="1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10" fontId="3" fillId="0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Fill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/>
    <xf numFmtId="169" fontId="7" fillId="0" borderId="0" xfId="1" applyNumberFormat="1" applyFont="1" applyFill="1" applyAlignment="1">
      <alignment horizontal="right"/>
    </xf>
    <xf numFmtId="10" fontId="7" fillId="0" borderId="0" xfId="2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/>
    <xf numFmtId="0" fontId="2" fillId="0" borderId="0" xfId="0" applyFont="1"/>
    <xf numFmtId="0" fontId="9" fillId="0" borderId="0" xfId="0" applyFont="1"/>
    <xf numFmtId="164" fontId="5" fillId="0" borderId="0" xfId="2" applyNumberFormat="1" applyFont="1" applyFill="1"/>
    <xf numFmtId="165" fontId="2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2" fontId="4" fillId="0" borderId="0" xfId="0" applyNumberFormat="1" applyFont="1" applyFill="1"/>
    <xf numFmtId="165" fontId="4" fillId="0" borderId="0" xfId="0" applyNumberFormat="1" applyFont="1" applyFill="1"/>
    <xf numFmtId="166" fontId="4" fillId="0" borderId="2" xfId="0" applyNumberFormat="1" applyFont="1" applyFill="1" applyBorder="1"/>
    <xf numFmtId="164" fontId="3" fillId="0" borderId="0" xfId="2" applyNumberFormat="1" applyFont="1" applyFill="1"/>
    <xf numFmtId="166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165" fontId="3" fillId="0" borderId="0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0" fontId="5" fillId="0" borderId="0" xfId="0" applyFont="1" applyFill="1" applyAlignment="1">
      <alignment wrapText="1"/>
    </xf>
    <xf numFmtId="2" fontId="3" fillId="0" borderId="0" xfId="0" applyNumberFormat="1" applyFont="1" applyFill="1" applyAlignment="1">
      <alignment horizontal="right"/>
    </xf>
    <xf numFmtId="2" fontId="5" fillId="0" borderId="0" xfId="0" applyNumberFormat="1" applyFont="1" applyFill="1"/>
    <xf numFmtId="2" fontId="3" fillId="0" borderId="0" xfId="0" applyNumberFormat="1" applyFont="1" applyFill="1"/>
    <xf numFmtId="10" fontId="5" fillId="0" borderId="0" xfId="2" applyNumberFormat="1" applyFont="1" applyFill="1"/>
    <xf numFmtId="1" fontId="5" fillId="0" borderId="0" xfId="0" applyNumberFormat="1" applyFont="1" applyFill="1"/>
    <xf numFmtId="3" fontId="5" fillId="0" borderId="0" xfId="0" applyNumberFormat="1" applyFont="1" applyFill="1"/>
    <xf numFmtId="2" fontId="2" fillId="0" borderId="0" xfId="0" applyNumberFormat="1" applyFont="1" applyFill="1"/>
    <xf numFmtId="165" fontId="2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4" fontId="10" fillId="0" borderId="0" xfId="2" applyNumberFormat="1" applyFont="1" applyFill="1" applyBorder="1"/>
    <xf numFmtId="4" fontId="5" fillId="0" borderId="0" xfId="0" applyNumberFormat="1" applyFont="1" applyFill="1"/>
    <xf numFmtId="4" fontId="5" fillId="0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2184574</xdr:colOff>
      <xdr:row>0</xdr:row>
      <xdr:rowOff>1260000</xdr:rowOff>
    </xdr:to>
    <xdr:pic>
      <xdr:nvPicPr>
        <xdr:cNvPr id="4" name="Picture 3" descr="logo_dark">
          <a:extLst>
            <a:ext uri="{FF2B5EF4-FFF2-40B4-BE49-F238E27FC236}">
              <a16:creationId xmlns:a16="http://schemas.microsoft.com/office/drawing/2014/main" id="{CD8F3917-439A-482B-9036-9973FE08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8399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2184574</xdr:colOff>
      <xdr:row>0</xdr:row>
      <xdr:rowOff>1260000</xdr:rowOff>
    </xdr:to>
    <xdr:pic>
      <xdr:nvPicPr>
        <xdr:cNvPr id="4" name="Picture 3" descr="logo_dark">
          <a:extLst>
            <a:ext uri="{FF2B5EF4-FFF2-40B4-BE49-F238E27FC236}">
              <a16:creationId xmlns:a16="http://schemas.microsoft.com/office/drawing/2014/main" id="{6EC3677A-F6E6-4D37-BFE1-5A8871F0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8399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2184574</xdr:colOff>
      <xdr:row>1</xdr:row>
      <xdr:rowOff>2700</xdr:rowOff>
    </xdr:to>
    <xdr:pic>
      <xdr:nvPicPr>
        <xdr:cNvPr id="3" name="Picture 2" descr="logo_dark">
          <a:extLst>
            <a:ext uri="{FF2B5EF4-FFF2-40B4-BE49-F238E27FC236}">
              <a16:creationId xmlns:a16="http://schemas.microsoft.com/office/drawing/2014/main" id="{749CCD55-C7C8-4975-9405-DEC75194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8399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ederikke Anna Linde" id="{ABFDDE1E-835A-41A6-B16A-394938892151}" userId="S::fal@matas.dk::e3bb787e-8a9d-43c6-94a3-ffb5ff039b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15" dT="2022-12-01T12:30:59.94" personId="{ABFDDE1E-835A-41A6-B16A-394938892151}" id="{390098B6-C7EF-451D-9C04-7AC9A7924332}">
    <text>4.6 DKKm added from plant in progress</text>
  </threadedComment>
  <threadedComment ref="W15" dT="2022-12-01T12:32:32.32" personId="{ABFDDE1E-835A-41A6-B16A-394938892151}" id="{8243A2A1-25B9-440C-B018-40B6C2809194}">
    <text>44.7 DKKm added from plant in progress</text>
  </threadedComment>
  <threadedComment ref="X15" dT="2023-02-07T16:32:21.50" personId="{ABFDDE1E-835A-41A6-B16A-394938892151}" id="{77E1F958-7B77-4044-8CB5-FE83D8DED2AD}">
    <text>44.7 DKKm added from plant in progress</text>
  </threadedComment>
  <threadedComment ref="V16" dT="2022-12-01T12:31:35.23" personId="{ABFDDE1E-835A-41A6-B16A-394938892151}" id="{6368220E-B056-4EAC-9FE7-BE432F02AD05}">
    <text>7.0 DKKm added from plant in progress</text>
  </threadedComment>
  <threadedComment ref="W16" dT="2022-12-01T12:33:15.13" personId="{ABFDDE1E-835A-41A6-B16A-394938892151}" id="{2455B64A-1A88-4957-A923-FDDD8165EF78}">
    <text>7.0 DKKm added from plant in progress</text>
  </threadedComment>
  <threadedComment ref="X16" dT="2023-02-07T16:32:06.84" personId="{ABFDDE1E-835A-41A6-B16A-394938892151}" id="{1AA41456-9BC9-47A8-B305-4CC11E4C992F}">
    <text>7.1 DKKm added from plant in progress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54D5-78A6-4E6E-8C43-EDAA656CEE09}">
  <sheetPr>
    <pageSetUpPr fitToPage="1"/>
  </sheetPr>
  <dimension ref="B1:AC51"/>
  <sheetViews>
    <sheetView showGridLines="0" tabSelected="1" topLeftCell="B1" zoomScaleNormal="100" workbookViewId="0">
      <selection activeCell="X2" sqref="X2"/>
    </sheetView>
  </sheetViews>
  <sheetFormatPr defaultColWidth="9.140625" defaultRowHeight="15" outlineLevelCol="1" x14ac:dyDescent="0.25"/>
  <cols>
    <col min="1" max="1" width="1.85546875" style="2" customWidth="1"/>
    <col min="2" max="2" width="43.28515625" style="1" customWidth="1"/>
    <col min="3" max="3" width="0.85546875" style="2" customWidth="1"/>
    <col min="4" max="4" width="9.85546875" style="1" hidden="1" customWidth="1" outlineLevel="1"/>
    <col min="5" max="7" width="9.42578125" style="1" hidden="1" customWidth="1" outlineLevel="1"/>
    <col min="8" max="8" width="9.42578125" style="1" customWidth="1" collapsed="1"/>
    <col min="9" max="9" width="1.85546875" style="1" customWidth="1"/>
    <col min="10" max="10" width="9.85546875" style="1" hidden="1" customWidth="1" outlineLevel="1"/>
    <col min="11" max="13" width="9.42578125" style="1" hidden="1" customWidth="1" outlineLevel="1"/>
    <col min="14" max="14" width="9.42578125" style="1" customWidth="1" collapsed="1"/>
    <col min="15" max="15" width="2.7109375" style="2" customWidth="1"/>
    <col min="16" max="19" width="9.140625" style="2" customWidth="1" outlineLevel="1"/>
    <col min="20" max="20" width="9.140625" style="2"/>
    <col min="21" max="21" width="4.42578125" style="2" customWidth="1"/>
    <col min="22" max="24" width="9.140625" style="2"/>
    <col min="25" max="26" width="15" style="2" customWidth="1"/>
    <col min="27" max="27" width="11.85546875" style="2" bestFit="1" customWidth="1"/>
    <col min="28" max="16384" width="9.140625" style="2"/>
  </cols>
  <sheetData>
    <row r="1" spans="2:29" ht="99.75" customHeight="1" x14ac:dyDescent="0.25">
      <c r="O1"/>
    </row>
    <row r="2" spans="2:29" s="35" customFormat="1" ht="15.75" x14ac:dyDescent="0.25">
      <c r="B2" s="35" t="s">
        <v>8</v>
      </c>
      <c r="D2" s="36" t="s">
        <v>5</v>
      </c>
      <c r="E2" s="36" t="s">
        <v>5</v>
      </c>
      <c r="F2" s="36" t="s">
        <v>5</v>
      </c>
      <c r="G2" s="36" t="s">
        <v>5</v>
      </c>
      <c r="H2" s="36" t="s">
        <v>5</v>
      </c>
      <c r="I2" s="36"/>
      <c r="J2" s="36" t="s">
        <v>6</v>
      </c>
      <c r="K2" s="36" t="s">
        <v>6</v>
      </c>
      <c r="L2" s="36" t="s">
        <v>6</v>
      </c>
      <c r="M2" s="36" t="s">
        <v>6</v>
      </c>
      <c r="N2" s="36" t="s">
        <v>6</v>
      </c>
      <c r="P2" s="36" t="s">
        <v>105</v>
      </c>
      <c r="Q2" s="35" t="str">
        <f>P2</f>
        <v>2021/22</v>
      </c>
      <c r="R2" s="35" t="str">
        <f t="shared" ref="R2:T2" si="0">Q2</f>
        <v>2021/22</v>
      </c>
      <c r="S2" s="35" t="str">
        <f t="shared" si="0"/>
        <v>2021/22</v>
      </c>
      <c r="T2" s="35" t="str">
        <f t="shared" si="0"/>
        <v>2021/22</v>
      </c>
      <c r="V2" s="36" t="s">
        <v>117</v>
      </c>
      <c r="W2" s="36" t="s">
        <v>117</v>
      </c>
      <c r="X2" s="36" t="s">
        <v>117</v>
      </c>
      <c r="Z2" s="36"/>
      <c r="AA2" s="36"/>
    </row>
    <row r="3" spans="2:29" s="35" customFormat="1" ht="15.75" x14ac:dyDescent="0.25">
      <c r="B3" s="35" t="s">
        <v>9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0</v>
      </c>
      <c r="I3" s="36"/>
      <c r="J3" s="36" t="s">
        <v>1</v>
      </c>
      <c r="K3" s="36" t="s">
        <v>2</v>
      </c>
      <c r="L3" s="36" t="s">
        <v>3</v>
      </c>
      <c r="M3" s="36" t="s">
        <v>4</v>
      </c>
      <c r="N3" s="36" t="s">
        <v>0</v>
      </c>
      <c r="P3" s="36" t="s">
        <v>1</v>
      </c>
      <c r="Q3" s="36" t="s">
        <v>2</v>
      </c>
      <c r="R3" s="36" t="s">
        <v>3</v>
      </c>
      <c r="S3" s="36" t="s">
        <v>4</v>
      </c>
      <c r="T3" s="36" t="s">
        <v>0</v>
      </c>
      <c r="V3" s="36" t="s">
        <v>1</v>
      </c>
      <c r="W3" s="36" t="s">
        <v>2</v>
      </c>
      <c r="X3" s="36" t="s">
        <v>3</v>
      </c>
      <c r="Y3" s="36"/>
      <c r="Z3" s="36"/>
      <c r="AB3" s="36"/>
    </row>
    <row r="4" spans="2:29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/>
    </row>
    <row r="5" spans="2:29" x14ac:dyDescent="0.25">
      <c r="B5" s="1" t="s">
        <v>10</v>
      </c>
      <c r="D5" s="4">
        <v>875.6</v>
      </c>
      <c r="E5" s="4">
        <v>822.5</v>
      </c>
      <c r="F5" s="4">
        <v>1173.3699999999999</v>
      </c>
      <c r="G5" s="4">
        <v>817</v>
      </c>
      <c r="H5" s="4">
        <v>3688.47</v>
      </c>
      <c r="I5" s="5"/>
      <c r="J5" s="4">
        <v>946.8</v>
      </c>
      <c r="K5" s="4">
        <v>932.6</v>
      </c>
      <c r="L5" s="4">
        <v>1313</v>
      </c>
      <c r="M5" s="4">
        <v>971.2</v>
      </c>
      <c r="N5" s="4">
        <v>4163.6000000000004</v>
      </c>
      <c r="P5" s="4">
        <v>1021.3</v>
      </c>
      <c r="Q5" s="4">
        <v>973.9</v>
      </c>
      <c r="R5" s="4">
        <v>1378.4</v>
      </c>
      <c r="S5" s="4">
        <f>T5-SUM(P5:R5)</f>
        <v>970.59999999999991</v>
      </c>
      <c r="T5" s="4">
        <v>4344.2</v>
      </c>
      <c r="U5" s="44"/>
      <c r="V5" s="4">
        <v>1053.5</v>
      </c>
      <c r="W5" s="4">
        <v>989.2</v>
      </c>
      <c r="X5" s="4">
        <v>1396.2</v>
      </c>
      <c r="Y5" s="44"/>
      <c r="AA5" s="47"/>
      <c r="AB5" s="73"/>
      <c r="AC5" s="47"/>
    </row>
    <row r="6" spans="2:29" x14ac:dyDescent="0.25">
      <c r="D6" s="4"/>
      <c r="E6" s="4"/>
      <c r="F6" s="4"/>
      <c r="G6" s="4"/>
      <c r="H6" s="4"/>
      <c r="I6" s="5"/>
      <c r="J6" s="4"/>
      <c r="K6" s="4"/>
      <c r="L6" s="4"/>
      <c r="M6" s="4"/>
      <c r="N6" s="4"/>
      <c r="P6" s="4"/>
      <c r="Q6" s="4"/>
      <c r="R6" s="4"/>
      <c r="S6" s="4"/>
      <c r="T6" s="4"/>
      <c r="U6" s="44"/>
      <c r="V6" s="4"/>
      <c r="W6" s="4"/>
      <c r="X6" s="4"/>
      <c r="Y6" s="44"/>
      <c r="Z6" s="71"/>
    </row>
    <row r="7" spans="2:29" x14ac:dyDescent="0.25">
      <c r="B7" s="45" t="s">
        <v>110</v>
      </c>
      <c r="D7" s="4">
        <v>302.4283993359976</v>
      </c>
      <c r="E7" s="4">
        <v>267.9091575919864</v>
      </c>
      <c r="F7" s="4">
        <v>501.66461669600238</v>
      </c>
      <c r="G7" s="4">
        <v>255.43785823998959</v>
      </c>
      <c r="H7" s="4">
        <f>SUM(D7:G7)</f>
        <v>1327.4400318639759</v>
      </c>
      <c r="I7" s="4"/>
      <c r="J7" s="4">
        <v>321.51066184797918</v>
      </c>
      <c r="K7" s="4">
        <v>309.66494998400879</v>
      </c>
      <c r="L7" s="4">
        <v>559.49009028800401</v>
      </c>
      <c r="M7" s="4">
        <v>313.22288640800559</v>
      </c>
      <c r="N7" s="4">
        <f>SUM(J7:M7)</f>
        <v>1503.8885885279974</v>
      </c>
      <c r="O7" s="4"/>
      <c r="P7" s="4">
        <v>358.24343383197441</v>
      </c>
      <c r="Q7" s="4">
        <v>320.31848490400318</v>
      </c>
      <c r="R7" s="4">
        <v>573.51830331200006</v>
      </c>
      <c r="S7" s="4">
        <f>T7-SUM(P7:R7)</f>
        <v>298.21977795202224</v>
      </c>
      <c r="T7" s="4">
        <v>1550.3</v>
      </c>
      <c r="U7" s="44"/>
      <c r="V7" s="4">
        <v>360.5</v>
      </c>
      <c r="W7" s="4">
        <v>315.2</v>
      </c>
      <c r="X7" s="4">
        <v>575.29999999999995</v>
      </c>
      <c r="Y7" s="44"/>
    </row>
    <row r="8" spans="2:29" x14ac:dyDescent="0.25">
      <c r="B8" s="45" t="s">
        <v>111</v>
      </c>
      <c r="D8" s="4">
        <v>318.86984501538211</v>
      </c>
      <c r="E8" s="4">
        <v>289.99032737138424</v>
      </c>
      <c r="F8" s="4">
        <v>384.29817523878773</v>
      </c>
      <c r="G8" s="4">
        <v>281.92683608110337</v>
      </c>
      <c r="H8" s="4">
        <f t="shared" ref="H8:H11" si="1">SUM(D8:G8)</f>
        <v>1275.0851837066575</v>
      </c>
      <c r="I8" s="4"/>
      <c r="J8" s="4">
        <v>339.48742540430169</v>
      </c>
      <c r="K8" s="4">
        <v>319.02289403869463</v>
      </c>
      <c r="L8" s="4">
        <v>411.58293651862664</v>
      </c>
      <c r="M8" s="4">
        <v>331.47354317346367</v>
      </c>
      <c r="N8" s="4">
        <f t="shared" ref="N8:N11" si="2">SUM(J8:M8)</f>
        <v>1401.5667991350867</v>
      </c>
      <c r="O8" s="4"/>
      <c r="P8" s="4">
        <v>351.34708400258017</v>
      </c>
      <c r="Q8" s="4">
        <v>334.65362844146802</v>
      </c>
      <c r="R8" s="4">
        <v>433.11656458596337</v>
      </c>
      <c r="S8" s="4">
        <f>T8-SUM(P8:R8)</f>
        <v>325.38272296998844</v>
      </c>
      <c r="T8" s="4">
        <v>1444.5</v>
      </c>
      <c r="U8" s="44"/>
      <c r="V8" s="4">
        <v>372.4</v>
      </c>
      <c r="W8" s="4">
        <v>345.6</v>
      </c>
      <c r="X8" s="4">
        <v>455.8</v>
      </c>
      <c r="Y8" s="44"/>
      <c r="Z8" s="78"/>
    </row>
    <row r="9" spans="2:29" x14ac:dyDescent="0.25">
      <c r="B9" s="45" t="s">
        <v>112</v>
      </c>
      <c r="D9" s="4">
        <v>217.67284380797332</v>
      </c>
      <c r="E9" s="4">
        <v>226.52673648554892</v>
      </c>
      <c r="F9" s="4">
        <v>239.06309063875057</v>
      </c>
      <c r="G9" s="4">
        <v>237.44314114809336</v>
      </c>
      <c r="H9" s="4">
        <f t="shared" si="1"/>
        <v>920.70581208036617</v>
      </c>
      <c r="I9" s="4"/>
      <c r="J9" s="4">
        <v>252.21543327456476</v>
      </c>
      <c r="K9" s="4">
        <v>264.79970785029707</v>
      </c>
      <c r="L9" s="4">
        <v>295.12318990790345</v>
      </c>
      <c r="M9" s="4">
        <v>280.312622989722</v>
      </c>
      <c r="N9" s="4">
        <f t="shared" si="2"/>
        <v>1092.4509540224874</v>
      </c>
      <c r="O9" s="4"/>
      <c r="P9" s="4">
        <v>260.09751515680421</v>
      </c>
      <c r="Q9" s="4">
        <v>260.49587524946691</v>
      </c>
      <c r="R9" s="4">
        <v>300.73892047918105</v>
      </c>
      <c r="S9" s="4">
        <f>T9-SUM(P9:R9)</f>
        <v>287.76768911454781</v>
      </c>
      <c r="T9" s="4">
        <v>1109.0999999999999</v>
      </c>
      <c r="U9" s="44"/>
      <c r="V9" s="4">
        <v>269.5</v>
      </c>
      <c r="W9" s="4">
        <v>272.5</v>
      </c>
      <c r="X9" s="4">
        <v>301.5</v>
      </c>
      <c r="Y9" s="44"/>
      <c r="Z9" s="72"/>
    </row>
    <row r="10" spans="2:29" x14ac:dyDescent="0.25">
      <c r="B10" s="6" t="s">
        <v>113</v>
      </c>
      <c r="D10" s="7">
        <v>29.993525261031209</v>
      </c>
      <c r="E10" s="7">
        <v>30.113134071024788</v>
      </c>
      <c r="F10" s="7">
        <v>42.357959834443996</v>
      </c>
      <c r="G10" s="7">
        <v>30.686689142769826</v>
      </c>
      <c r="H10" s="7">
        <f t="shared" si="1"/>
        <v>133.15130830926984</v>
      </c>
      <c r="I10" s="4"/>
      <c r="J10" s="7">
        <v>27.599479473154254</v>
      </c>
      <c r="K10" s="7">
        <v>35.0594481269993</v>
      </c>
      <c r="L10" s="7">
        <v>45.850311285466049</v>
      </c>
      <c r="M10" s="7">
        <v>35.183159428808729</v>
      </c>
      <c r="N10" s="7">
        <f t="shared" si="2"/>
        <v>143.69239831442832</v>
      </c>
      <c r="O10" s="4"/>
      <c r="P10" s="7">
        <v>30.330967008641267</v>
      </c>
      <c r="Q10" s="7">
        <v>33.683752405062037</v>
      </c>
      <c r="R10" s="7">
        <v>43.889411622855341</v>
      </c>
      <c r="S10" s="7">
        <f>T10-SUM(P10:R10)</f>
        <v>30.495868963441353</v>
      </c>
      <c r="T10" s="7">
        <v>138.4</v>
      </c>
      <c r="U10" s="44"/>
      <c r="V10" s="7">
        <v>26.5</v>
      </c>
      <c r="W10" s="7">
        <v>31.3</v>
      </c>
      <c r="X10" s="7">
        <v>38.700000000000003</v>
      </c>
      <c r="Y10" s="44"/>
    </row>
    <row r="11" spans="2:29" x14ac:dyDescent="0.25">
      <c r="B11" s="46" t="s">
        <v>114</v>
      </c>
      <c r="D11" s="4">
        <v>868.96461342038424</v>
      </c>
      <c r="E11" s="4">
        <v>814.53935551994437</v>
      </c>
      <c r="F11" s="4">
        <v>1167.3838424079847</v>
      </c>
      <c r="G11" s="4">
        <v>805.49452461195619</v>
      </c>
      <c r="H11" s="4">
        <f t="shared" si="1"/>
        <v>3656.3823359602693</v>
      </c>
      <c r="I11" s="4"/>
      <c r="J11" s="4">
        <v>940.81299999999976</v>
      </c>
      <c r="K11" s="4">
        <v>928.5469999999998</v>
      </c>
      <c r="L11" s="4">
        <v>1312.0465280000001</v>
      </c>
      <c r="M11" s="4">
        <v>960.19221199999993</v>
      </c>
      <c r="N11" s="4">
        <f t="shared" si="2"/>
        <v>4141.5987399999995</v>
      </c>
      <c r="O11" s="4"/>
      <c r="P11" s="4">
        <v>1000.019</v>
      </c>
      <c r="Q11" s="4">
        <v>949.15174100000013</v>
      </c>
      <c r="R11" s="4">
        <v>1351.2631999999999</v>
      </c>
      <c r="S11" s="4">
        <f>T11-SUM(P11:R11)</f>
        <v>941.86605899999995</v>
      </c>
      <c r="T11" s="4">
        <v>4242.3</v>
      </c>
      <c r="U11" s="44"/>
      <c r="V11" s="4">
        <v>1028.9000000000001</v>
      </c>
      <c r="W11" s="4">
        <v>964.6</v>
      </c>
      <c r="X11" s="4">
        <v>1371.3</v>
      </c>
      <c r="Y11" s="44"/>
    </row>
    <row r="12" spans="2:29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4"/>
      <c r="V12" s="4"/>
      <c r="W12" s="4"/>
      <c r="X12" s="4"/>
      <c r="Y12" s="44"/>
    </row>
    <row r="13" spans="2:29" x14ac:dyDescent="0.25">
      <c r="B13" s="6" t="s">
        <v>11</v>
      </c>
      <c r="D13" s="7">
        <v>-481.6</v>
      </c>
      <c r="E13" s="7">
        <v>-465</v>
      </c>
      <c r="F13" s="7">
        <v>-658.27</v>
      </c>
      <c r="G13" s="7">
        <v>-443.2</v>
      </c>
      <c r="H13" s="7">
        <v>-2048.0699999999997</v>
      </c>
      <c r="I13" s="4"/>
      <c r="J13" s="7">
        <v>-526.6</v>
      </c>
      <c r="K13" s="7">
        <v>-530.20000000000005</v>
      </c>
      <c r="L13" s="7">
        <v>-737.6</v>
      </c>
      <c r="M13" s="7">
        <v>-528</v>
      </c>
      <c r="N13" s="7">
        <v>-2322.4</v>
      </c>
      <c r="O13" s="4"/>
      <c r="P13" s="7">
        <v>-568.20000000000005</v>
      </c>
      <c r="Q13" s="7">
        <v>-543</v>
      </c>
      <c r="R13" s="7">
        <v>-764.7</v>
      </c>
      <c r="S13" s="7">
        <f>T13-SUM(P13:R13)</f>
        <v>-502.29999999999973</v>
      </c>
      <c r="T13" s="7">
        <v>-2378.1999999999998</v>
      </c>
      <c r="U13" s="44"/>
      <c r="V13" s="7">
        <v>-587.4</v>
      </c>
      <c r="W13" s="7">
        <v>-546.29999999999995</v>
      </c>
      <c r="X13" s="7">
        <v>-775.3</v>
      </c>
      <c r="Y13" s="44"/>
    </row>
    <row r="14" spans="2:29" x14ac:dyDescent="0.25">
      <c r="B14" s="8" t="s">
        <v>12</v>
      </c>
      <c r="D14" s="4">
        <v>394</v>
      </c>
      <c r="E14" s="4">
        <v>357.5</v>
      </c>
      <c r="F14" s="4">
        <v>515.09999999999991</v>
      </c>
      <c r="G14" s="4">
        <v>373.8</v>
      </c>
      <c r="H14" s="4">
        <v>1640.3999999999999</v>
      </c>
      <c r="I14" s="4"/>
      <c r="J14" s="4">
        <v>420.19999999999993</v>
      </c>
      <c r="K14" s="4">
        <v>402.4</v>
      </c>
      <c r="L14" s="4">
        <v>575.4</v>
      </c>
      <c r="M14" s="4">
        <v>443.20000000000005</v>
      </c>
      <c r="N14" s="4">
        <v>1841.2</v>
      </c>
      <c r="P14" s="4">
        <v>453.09999999999991</v>
      </c>
      <c r="Q14" s="4">
        <v>430.9</v>
      </c>
      <c r="R14" s="4">
        <v>613.70000000000005</v>
      </c>
      <c r="S14" s="4">
        <f>T14-SUM(P14:R14)</f>
        <v>468.30000000000018</v>
      </c>
      <c r="T14" s="4">
        <v>1966</v>
      </c>
      <c r="U14" s="44"/>
      <c r="V14" s="4">
        <v>466.1</v>
      </c>
      <c r="W14" s="4">
        <v>442.9</v>
      </c>
      <c r="X14" s="4">
        <v>620.9</v>
      </c>
      <c r="Y14" s="44"/>
    </row>
    <row r="15" spans="2:29" x14ac:dyDescent="0.25">
      <c r="H15" s="4"/>
      <c r="I15" s="4"/>
      <c r="N15" s="4"/>
      <c r="P15" s="1"/>
      <c r="Q15" s="1"/>
      <c r="R15" s="1"/>
      <c r="S15" s="4"/>
      <c r="T15" s="4"/>
      <c r="U15" s="44"/>
      <c r="V15" s="4"/>
      <c r="W15" s="4"/>
      <c r="X15" s="4"/>
      <c r="Y15" s="44"/>
    </row>
    <row r="16" spans="2:29" x14ac:dyDescent="0.25">
      <c r="B16" s="1" t="s">
        <v>13</v>
      </c>
      <c r="D16" s="4">
        <v>-50.5</v>
      </c>
      <c r="E16" s="4">
        <v>-39.9</v>
      </c>
      <c r="F16" s="4">
        <v>-64.5</v>
      </c>
      <c r="G16" s="4">
        <v>-67.3</v>
      </c>
      <c r="H16" s="4">
        <v>-222.2</v>
      </c>
      <c r="I16" s="4"/>
      <c r="J16" s="4">
        <v>-63.3</v>
      </c>
      <c r="K16" s="4">
        <v>-53.4</v>
      </c>
      <c r="L16" s="4">
        <v>-78.900000000000006</v>
      </c>
      <c r="M16" s="4">
        <v>-105.7</v>
      </c>
      <c r="N16" s="4">
        <v>-301.3</v>
      </c>
      <c r="P16" s="4">
        <v>-68.5</v>
      </c>
      <c r="Q16" s="4">
        <v>-69.2</v>
      </c>
      <c r="R16" s="4">
        <v>-98.3</v>
      </c>
      <c r="S16" s="4">
        <f>T16-SUM(P16:R16)</f>
        <v>-96.300000000000011</v>
      </c>
      <c r="T16" s="4">
        <v>-332.3</v>
      </c>
      <c r="U16" s="44"/>
      <c r="V16" s="4">
        <v>-77.5</v>
      </c>
      <c r="W16" s="4">
        <v>-86.4</v>
      </c>
      <c r="X16" s="4">
        <v>-105.3</v>
      </c>
      <c r="Y16" s="44"/>
    </row>
    <row r="17" spans="2:26" x14ac:dyDescent="0.25">
      <c r="B17" s="1" t="s">
        <v>14</v>
      </c>
      <c r="D17" s="4">
        <v>-183</v>
      </c>
      <c r="E17" s="4">
        <v>-178.6</v>
      </c>
      <c r="F17" s="4">
        <v>-187.9</v>
      </c>
      <c r="G17" s="4">
        <v>-190.3</v>
      </c>
      <c r="H17" s="4">
        <v>-739.8</v>
      </c>
      <c r="I17" s="4"/>
      <c r="J17" s="4">
        <v>-185.6</v>
      </c>
      <c r="K17" s="4">
        <v>-171</v>
      </c>
      <c r="L17" s="4">
        <v>-204.4</v>
      </c>
      <c r="M17" s="4">
        <v>-190.9</v>
      </c>
      <c r="N17" s="4">
        <v>-751.9</v>
      </c>
      <c r="P17" s="4">
        <v>-198.9</v>
      </c>
      <c r="Q17" s="4">
        <v>-198.7</v>
      </c>
      <c r="R17" s="4">
        <v>-214.5</v>
      </c>
      <c r="S17" s="4">
        <f>T17-SUM(P17:R17)</f>
        <v>-212</v>
      </c>
      <c r="T17" s="4">
        <v>-824.1</v>
      </c>
      <c r="U17" s="44"/>
      <c r="V17" s="4">
        <v>-201.9</v>
      </c>
      <c r="W17" s="4">
        <v>-196.5</v>
      </c>
      <c r="X17" s="4">
        <v>-219.7</v>
      </c>
      <c r="Y17" s="44"/>
    </row>
    <row r="18" spans="2:26" x14ac:dyDescent="0.25">
      <c r="B18" s="1" t="s">
        <v>15</v>
      </c>
      <c r="D18" s="4">
        <v>-89.7</v>
      </c>
      <c r="E18" s="4">
        <v>-93.3</v>
      </c>
      <c r="F18" s="4">
        <v>-97.1</v>
      </c>
      <c r="G18" s="4">
        <v>-105.4</v>
      </c>
      <c r="H18" s="4">
        <v>-385.5</v>
      </c>
      <c r="I18" s="4"/>
      <c r="J18" s="4">
        <v>-99.2</v>
      </c>
      <c r="K18" s="4">
        <v>-100.8</v>
      </c>
      <c r="L18" s="4">
        <v>-101.6</v>
      </c>
      <c r="M18" s="4">
        <v>-106</v>
      </c>
      <c r="N18" s="4">
        <v>-407.6</v>
      </c>
      <c r="P18" s="4">
        <v>-107.7</v>
      </c>
      <c r="Q18" s="4">
        <v>-106.3</v>
      </c>
      <c r="R18" s="4">
        <v>-107.2</v>
      </c>
      <c r="S18" s="4">
        <f>T18-SUM(P18:R18)</f>
        <v>-100.10000000000002</v>
      </c>
      <c r="T18" s="4">
        <v>-421.3</v>
      </c>
      <c r="U18" s="44"/>
      <c r="V18" s="4">
        <v>-89.1</v>
      </c>
      <c r="W18" s="4">
        <v>-86.7</v>
      </c>
      <c r="X18" s="4">
        <v>-94.5</v>
      </c>
      <c r="Y18" s="44"/>
      <c r="Z18" s="44"/>
    </row>
    <row r="19" spans="2:26" x14ac:dyDescent="0.25">
      <c r="B19" s="8" t="s">
        <v>16</v>
      </c>
      <c r="D19" s="4">
        <v>70.8</v>
      </c>
      <c r="E19" s="4">
        <v>45.700000000000031</v>
      </c>
      <c r="F19" s="4">
        <v>165.59999999999994</v>
      </c>
      <c r="G19" s="4">
        <v>10.799999999999983</v>
      </c>
      <c r="H19" s="4">
        <v>292.89999999999998</v>
      </c>
      <c r="I19" s="4"/>
      <c r="J19" s="4">
        <v>72.099999999999923</v>
      </c>
      <c r="K19" s="4">
        <v>77.2</v>
      </c>
      <c r="L19" s="4">
        <v>190.50000000000003</v>
      </c>
      <c r="M19" s="4">
        <v>40.600000000000051</v>
      </c>
      <c r="N19" s="4">
        <v>380.4</v>
      </c>
      <c r="P19" s="4">
        <v>77.999999999999901</v>
      </c>
      <c r="Q19" s="4">
        <v>56.7</v>
      </c>
      <c r="R19" s="4">
        <v>193.7000000000001</v>
      </c>
      <c r="S19" s="4">
        <f>T19-SUM(P19:R19)</f>
        <v>59.900000000000034</v>
      </c>
      <c r="T19" s="4">
        <v>388.3</v>
      </c>
      <c r="U19" s="44"/>
      <c r="V19" s="4">
        <v>97.6</v>
      </c>
      <c r="W19" s="4">
        <v>73.3</v>
      </c>
      <c r="X19" s="4">
        <v>201.4</v>
      </c>
      <c r="Y19" s="44"/>
    </row>
    <row r="20" spans="2:26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4"/>
      <c r="Q20" s="4"/>
      <c r="R20" s="4"/>
      <c r="S20" s="4"/>
      <c r="T20" s="4"/>
      <c r="U20" s="44"/>
      <c r="V20" s="4"/>
      <c r="W20" s="4"/>
      <c r="X20" s="4"/>
      <c r="Y20" s="44"/>
    </row>
    <row r="21" spans="2:26" x14ac:dyDescent="0.25">
      <c r="B21" s="1" t="s">
        <v>93</v>
      </c>
      <c r="D21" s="4">
        <v>0.20790800000000001</v>
      </c>
      <c r="E21" s="4">
        <v>0.40112900000000001</v>
      </c>
      <c r="F21" s="4">
        <v>0.141876</v>
      </c>
      <c r="G21" s="4">
        <v>0</v>
      </c>
      <c r="H21" s="4">
        <v>0.75091300000000005</v>
      </c>
      <c r="I21" s="4"/>
      <c r="J21" s="4">
        <v>0.15973599999999999</v>
      </c>
      <c r="K21" s="4">
        <v>0.19791400000000001</v>
      </c>
      <c r="L21" s="4">
        <v>0.18954399999999999</v>
      </c>
      <c r="M21" s="4">
        <v>0.14000000000000001</v>
      </c>
      <c r="N21" s="4">
        <v>0.68719399999999997</v>
      </c>
      <c r="P21" s="4">
        <v>-5.7110000000000001E-2</v>
      </c>
      <c r="Q21" s="4">
        <v>-0.11980399999999999</v>
      </c>
      <c r="R21" s="4">
        <v>-2.9766000000000001E-2</v>
      </c>
      <c r="S21" s="4">
        <f>T21-SUM(P21:R21)</f>
        <v>-4.3933199999999992</v>
      </c>
      <c r="T21" s="4">
        <v>-4.5999999999999996</v>
      </c>
      <c r="U21" s="44"/>
      <c r="V21" s="4">
        <v>0.2</v>
      </c>
      <c r="W21" s="4">
        <v>-5.3</v>
      </c>
      <c r="X21" s="4">
        <v>0.2</v>
      </c>
      <c r="Y21" s="44"/>
    </row>
    <row r="22" spans="2:26" x14ac:dyDescent="0.25">
      <c r="B22" s="1" t="s">
        <v>17</v>
      </c>
      <c r="D22" s="4">
        <v>2.3408999999999999E-2</v>
      </c>
      <c r="E22" s="4">
        <v>2.1791000000000001E-2</v>
      </c>
      <c r="F22" s="4">
        <v>5.9882999999999999E-2</v>
      </c>
      <c r="G22" s="4">
        <v>0</v>
      </c>
      <c r="H22" s="4">
        <v>0.10508300000000001</v>
      </c>
      <c r="I22" s="4"/>
      <c r="J22" s="4">
        <v>9.0992000000000003E-2</v>
      </c>
      <c r="K22" s="4">
        <v>1.8263999999999999E-2</v>
      </c>
      <c r="L22" s="4">
        <v>17.285888</v>
      </c>
      <c r="M22" s="4">
        <v>0.1</v>
      </c>
      <c r="N22" s="4">
        <v>17.495144</v>
      </c>
      <c r="P22" s="4">
        <v>1.5643000000000001E-2</v>
      </c>
      <c r="Q22" s="4">
        <v>2.4891E-2</v>
      </c>
      <c r="R22" s="4">
        <v>5.1147099999999996</v>
      </c>
      <c r="S22" s="4">
        <f>T22-SUM(P22:R22)</f>
        <v>0.14475600000000011</v>
      </c>
      <c r="T22" s="4">
        <v>5.3</v>
      </c>
      <c r="U22" s="44"/>
      <c r="V22" s="4">
        <v>0</v>
      </c>
      <c r="W22" s="4">
        <v>0</v>
      </c>
      <c r="X22" s="4">
        <v>0.1</v>
      </c>
      <c r="Y22" s="44"/>
    </row>
    <row r="23" spans="2:26" x14ac:dyDescent="0.25">
      <c r="B23" s="1" t="s">
        <v>18</v>
      </c>
      <c r="D23" s="4">
        <v>-10</v>
      </c>
      <c r="E23" s="4">
        <v>-10.6</v>
      </c>
      <c r="F23" s="4">
        <v>-11.5</v>
      </c>
      <c r="G23" s="4">
        <v>-11.8</v>
      </c>
      <c r="H23" s="4">
        <v>-43.900000000000006</v>
      </c>
      <c r="I23" s="4"/>
      <c r="J23" s="4">
        <v>-12.5</v>
      </c>
      <c r="K23" s="4">
        <v>-11.2</v>
      </c>
      <c r="L23" s="4">
        <v>-10.199999999999999</v>
      </c>
      <c r="M23" s="4">
        <v>-11.3</v>
      </c>
      <c r="N23" s="4">
        <v>-45.2</v>
      </c>
      <c r="P23" s="4">
        <v>-10.5</v>
      </c>
      <c r="Q23" s="4">
        <v>-10.199999999999999</v>
      </c>
      <c r="R23" s="4">
        <v>-9.3000000000000007</v>
      </c>
      <c r="S23" s="4">
        <f>T23-SUM(P23:R23)</f>
        <v>-7.8999999999999986</v>
      </c>
      <c r="T23" s="4">
        <v>-37.9</v>
      </c>
      <c r="U23" s="44"/>
      <c r="V23" s="4">
        <v>-9.1999999999999993</v>
      </c>
      <c r="W23" s="4">
        <v>-8</v>
      </c>
      <c r="X23" s="4">
        <v>-12.9</v>
      </c>
      <c r="Y23" s="44"/>
    </row>
    <row r="24" spans="2:26" x14ac:dyDescent="0.25">
      <c r="B24" s="6" t="s">
        <v>19</v>
      </c>
      <c r="D24" s="7">
        <v>-9.7686830000000011</v>
      </c>
      <c r="E24" s="7">
        <v>-10.17708</v>
      </c>
      <c r="F24" s="7">
        <v>-11.298241000000001</v>
      </c>
      <c r="G24" s="7">
        <v>-11.8</v>
      </c>
      <c r="H24" s="7">
        <v>-43.044004000000001</v>
      </c>
      <c r="I24" s="4"/>
      <c r="J24" s="7">
        <v>-12.249271999999999</v>
      </c>
      <c r="K24" s="7">
        <v>-10.983821999999998</v>
      </c>
      <c r="L24" s="7">
        <v>7.2754320000000003</v>
      </c>
      <c r="M24" s="7">
        <v>-11.06</v>
      </c>
      <c r="N24" s="7">
        <v>-27.017662000000001</v>
      </c>
      <c r="P24" s="7">
        <v>-10.541466999999999</v>
      </c>
      <c r="Q24" s="7">
        <v>-10.294912999999999</v>
      </c>
      <c r="R24" s="7">
        <v>-4.2150559999999997</v>
      </c>
      <c r="S24" s="7">
        <f>T24-SUM(P24:R24)</f>
        <v>-12.148563999999997</v>
      </c>
      <c r="T24" s="7">
        <f>SUM(T21:T23)</f>
        <v>-37.199999999999996</v>
      </c>
      <c r="U24" s="44"/>
      <c r="V24" s="7">
        <f>SUM(V21:V23)</f>
        <v>-9</v>
      </c>
      <c r="W24" s="7">
        <v>-13.3</v>
      </c>
      <c r="X24" s="7">
        <f>SUM(X21:X23)</f>
        <v>-12.6</v>
      </c>
      <c r="Y24" s="44"/>
    </row>
    <row r="25" spans="2:26" x14ac:dyDescent="0.25">
      <c r="B25" s="8" t="s">
        <v>20</v>
      </c>
      <c r="D25" s="4">
        <v>61.031316999999994</v>
      </c>
      <c r="E25" s="4">
        <v>35.522920000000028</v>
      </c>
      <c r="F25" s="4">
        <v>154.30175899999995</v>
      </c>
      <c r="G25" s="4">
        <v>-1.0000000000000178</v>
      </c>
      <c r="H25" s="4">
        <v>249.85599599999995</v>
      </c>
      <c r="I25" s="4"/>
      <c r="J25" s="4">
        <v>59.850727999999926</v>
      </c>
      <c r="K25" s="4">
        <v>66.216177999999999</v>
      </c>
      <c r="L25" s="4">
        <v>197.77543200000002</v>
      </c>
      <c r="M25" s="4">
        <v>29.540000000000049</v>
      </c>
      <c r="N25" s="4">
        <v>353.382338</v>
      </c>
      <c r="P25" s="4">
        <v>67.458532999999903</v>
      </c>
      <c r="Q25" s="4">
        <v>46.405087000000002</v>
      </c>
      <c r="R25" s="4">
        <v>189.4849440000001</v>
      </c>
      <c r="S25" s="4">
        <f>T25-SUM(P25:R25)</f>
        <v>47.751436000000012</v>
      </c>
      <c r="T25" s="4">
        <v>351.1</v>
      </c>
      <c r="U25" s="44"/>
      <c r="V25" s="4">
        <v>88.6</v>
      </c>
      <c r="W25" s="4">
        <v>60</v>
      </c>
      <c r="X25" s="4">
        <v>188.8</v>
      </c>
      <c r="Y25" s="44"/>
    </row>
    <row r="26" spans="2:26" x14ac:dyDescent="0.25">
      <c r="E26" s="4"/>
      <c r="H26" s="4"/>
      <c r="I26" s="4"/>
      <c r="K26" s="4"/>
      <c r="N26" s="4"/>
      <c r="P26" s="1"/>
      <c r="Q26" s="1"/>
      <c r="R26" s="1"/>
      <c r="S26" s="4"/>
      <c r="T26" s="4"/>
      <c r="U26" s="44"/>
      <c r="V26" s="4"/>
      <c r="W26" s="4"/>
      <c r="X26" s="4"/>
      <c r="Y26" s="44"/>
    </row>
    <row r="27" spans="2:26" x14ac:dyDescent="0.25">
      <c r="B27" s="6" t="s">
        <v>21</v>
      </c>
      <c r="D27" s="7">
        <v>-15.1</v>
      </c>
      <c r="E27" s="7">
        <v>-9.5</v>
      </c>
      <c r="F27" s="7">
        <v>-36.6</v>
      </c>
      <c r="G27" s="7">
        <v>2.5</v>
      </c>
      <c r="H27" s="7">
        <v>-58.7</v>
      </c>
      <c r="I27" s="4"/>
      <c r="J27" s="7">
        <v>-13.154999999999999</v>
      </c>
      <c r="K27" s="7">
        <v>-14.7</v>
      </c>
      <c r="L27" s="7">
        <v>-43.3</v>
      </c>
      <c r="M27" s="7">
        <v>-13.2</v>
      </c>
      <c r="N27" s="7">
        <v>-84.355000000000004</v>
      </c>
      <c r="P27" s="7">
        <v>-13.355</v>
      </c>
      <c r="Q27" s="7">
        <v>-10</v>
      </c>
      <c r="R27" s="7">
        <v>-42.8</v>
      </c>
      <c r="S27" s="7">
        <f>T27-SUM(P27:R27)</f>
        <v>-8.4449999999999932</v>
      </c>
      <c r="T27" s="7">
        <v>-74.599999999999994</v>
      </c>
      <c r="U27" s="44"/>
      <c r="V27" s="7">
        <v>-19.5</v>
      </c>
      <c r="W27" s="7">
        <v>-13.3</v>
      </c>
      <c r="X27" s="7">
        <v>-41.5</v>
      </c>
      <c r="Y27" s="44"/>
    </row>
    <row r="28" spans="2:26" x14ac:dyDescent="0.25">
      <c r="B28" s="8" t="s">
        <v>22</v>
      </c>
      <c r="D28" s="4">
        <v>45.931316999999993</v>
      </c>
      <c r="E28" s="9">
        <v>26.022920000000028</v>
      </c>
      <c r="F28" s="4">
        <v>117.70175899999995</v>
      </c>
      <c r="G28" s="4">
        <v>1.4999999999999822</v>
      </c>
      <c r="H28" s="4">
        <v>191.15599599999996</v>
      </c>
      <c r="I28" s="4"/>
      <c r="J28" s="4">
        <v>46.695727999999924</v>
      </c>
      <c r="K28" s="9">
        <v>51.516177999999996</v>
      </c>
      <c r="L28" s="4">
        <v>154.47543200000001</v>
      </c>
      <c r="M28" s="4">
        <v>16.34000000000005</v>
      </c>
      <c r="N28" s="4">
        <v>269.02733799999999</v>
      </c>
      <c r="P28" s="4">
        <v>54.103532999999899</v>
      </c>
      <c r="Q28" s="4">
        <v>36.405087000000002</v>
      </c>
      <c r="R28" s="4">
        <v>146.68494400000009</v>
      </c>
      <c r="S28" s="4">
        <f>T28-SUM(P28:R28)</f>
        <v>39.306436000000019</v>
      </c>
      <c r="T28" s="4">
        <v>276.5</v>
      </c>
      <c r="U28" s="44"/>
      <c r="V28" s="4">
        <v>69.099999999999994</v>
      </c>
      <c r="W28" s="4">
        <v>46.7</v>
      </c>
      <c r="X28" s="4">
        <v>147.30000000000001</v>
      </c>
      <c r="Y28" s="44"/>
    </row>
    <row r="29" spans="2:26" x14ac:dyDescent="0.25">
      <c r="B29" s="8"/>
      <c r="D29" s="2"/>
      <c r="E29" s="10"/>
      <c r="F29" s="10"/>
      <c r="G29" s="10"/>
      <c r="H29" s="10"/>
      <c r="I29" s="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4"/>
      <c r="U29" s="44"/>
      <c r="V29" s="4"/>
      <c r="W29" s="4"/>
      <c r="X29" s="4"/>
    </row>
    <row r="30" spans="2:26" x14ac:dyDescent="0.25">
      <c r="B30" s="8" t="s">
        <v>23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4"/>
      <c r="Q30" s="4"/>
      <c r="R30" s="4"/>
      <c r="S30" s="4"/>
      <c r="T30" s="4"/>
      <c r="U30" s="44"/>
      <c r="V30" s="4"/>
      <c r="W30" s="4"/>
      <c r="X30" s="4"/>
    </row>
    <row r="31" spans="2:26" x14ac:dyDescent="0.25">
      <c r="B31" s="1" t="s">
        <v>91</v>
      </c>
      <c r="D31" s="13">
        <v>38.035380000000004</v>
      </c>
      <c r="E31" s="13">
        <v>38.187514999999998</v>
      </c>
      <c r="F31" s="5">
        <v>38.187514999999998</v>
      </c>
      <c r="G31" s="5">
        <v>38.187514999999998</v>
      </c>
      <c r="H31" s="5">
        <v>38.149585000000002</v>
      </c>
      <c r="I31" s="5"/>
      <c r="J31" s="13">
        <v>38.204859999999996</v>
      </c>
      <c r="K31" s="13">
        <v>38.268298999999999</v>
      </c>
      <c r="L31" s="5">
        <v>38.268549</v>
      </c>
      <c r="M31" s="5">
        <v>38.268549</v>
      </c>
      <c r="N31" s="5">
        <v>38.252608000000002</v>
      </c>
      <c r="P31" s="13">
        <v>38.269969000000003</v>
      </c>
      <c r="Q31" s="13">
        <v>38.247101999999998</v>
      </c>
      <c r="R31" s="13">
        <v>37.889704999999999</v>
      </c>
      <c r="S31" s="13">
        <v>38.015999999999998</v>
      </c>
      <c r="T31" s="5">
        <v>38.015999999999998</v>
      </c>
      <c r="U31" s="47"/>
      <c r="V31" s="5">
        <v>37.76</v>
      </c>
      <c r="W31" s="5">
        <v>37.933</v>
      </c>
      <c r="X31" s="5">
        <v>37.933</v>
      </c>
    </row>
    <row r="32" spans="2:26" x14ac:dyDescent="0.25">
      <c r="B32" s="1" t="s">
        <v>92</v>
      </c>
      <c r="D32" s="13">
        <v>38.289484999999999</v>
      </c>
      <c r="E32" s="13">
        <v>38.468330000000002</v>
      </c>
      <c r="F32" s="5">
        <v>38.617142999999999</v>
      </c>
      <c r="G32" s="5">
        <v>38.617142999999999</v>
      </c>
      <c r="H32" s="5">
        <v>38.526943000000003</v>
      </c>
      <c r="I32" s="5"/>
      <c r="J32" s="13">
        <v>38.564872999999999</v>
      </c>
      <c r="K32" s="13">
        <v>38.597211999999999</v>
      </c>
      <c r="L32" s="5">
        <v>38.694229</v>
      </c>
      <c r="M32" s="5">
        <v>38.694229</v>
      </c>
      <c r="N32" s="5">
        <v>38.637524999999997</v>
      </c>
      <c r="P32" s="13">
        <v>38.628194000000001</v>
      </c>
      <c r="Q32" s="13">
        <v>38.594965000000002</v>
      </c>
      <c r="R32" s="13">
        <v>38.304459999999999</v>
      </c>
      <c r="S32" s="13">
        <v>38.415999999999997</v>
      </c>
      <c r="T32" s="5">
        <v>38.415999999999997</v>
      </c>
      <c r="U32" s="47"/>
      <c r="V32" s="5">
        <v>38.177</v>
      </c>
      <c r="W32" s="5">
        <v>38.222999999999999</v>
      </c>
      <c r="X32" s="5">
        <v>38.231999999999999</v>
      </c>
    </row>
    <row r="33" spans="2:26" x14ac:dyDescent="0.25">
      <c r="B33" s="1" t="s">
        <v>24</v>
      </c>
      <c r="D33" s="14">
        <v>1.2075945343519636</v>
      </c>
      <c r="E33" s="14">
        <v>0.68145099255607566</v>
      </c>
      <c r="F33" s="14">
        <v>3.0822052443056314</v>
      </c>
      <c r="G33" s="14">
        <v>3.9279853638027565E-2</v>
      </c>
      <c r="H33" s="14">
        <v>5.0106966039080101</v>
      </c>
      <c r="I33" s="14"/>
      <c r="J33" s="14">
        <v>1.2222457561681925</v>
      </c>
      <c r="K33" s="14">
        <v>1.3461841614648198</v>
      </c>
      <c r="L33" s="14">
        <v>4.0366158643746859</v>
      </c>
      <c r="M33" s="14">
        <v>0.42698248109694592</v>
      </c>
      <c r="N33" s="14">
        <v>7.0329149322315478</v>
      </c>
      <c r="P33" s="14">
        <v>1.4137333897500648</v>
      </c>
      <c r="Q33" s="14">
        <v>0.95183909620132801</v>
      </c>
      <c r="R33" s="14">
        <v>3.8713667472470448</v>
      </c>
      <c r="S33" s="9">
        <f>T33-SUM(P33:R33)</f>
        <v>1.0330607668015617</v>
      </c>
      <c r="T33" s="9">
        <v>7.27</v>
      </c>
      <c r="U33" s="44"/>
      <c r="V33" s="9">
        <v>1.83</v>
      </c>
      <c r="W33" s="9">
        <v>1.23</v>
      </c>
      <c r="X33" s="9">
        <v>3.88</v>
      </c>
    </row>
    <row r="34" spans="2:26" x14ac:dyDescent="0.25">
      <c r="B34" s="58" t="s">
        <v>25</v>
      </c>
      <c r="C34" s="59"/>
      <c r="D34" s="60">
        <v>1.1995804331136863</v>
      </c>
      <c r="E34" s="60">
        <v>0.67647646778531911</v>
      </c>
      <c r="F34" s="60">
        <v>3.0479147305123</v>
      </c>
      <c r="G34" s="60">
        <v>3.8842852771371054E-2</v>
      </c>
      <c r="H34" s="60">
        <v>4.9616185743052581</v>
      </c>
      <c r="I34" s="60"/>
      <c r="J34" s="60">
        <v>1.210835777937086</v>
      </c>
      <c r="K34" s="60">
        <v>1.334712413943266</v>
      </c>
      <c r="L34" s="60">
        <v>3.9922085538905558</v>
      </c>
      <c r="M34" s="60">
        <v>0.42228519400141168</v>
      </c>
      <c r="N34" s="60">
        <v>6.9628512178251585</v>
      </c>
      <c r="O34" s="60"/>
      <c r="P34" s="60">
        <v>1.4006228973583361</v>
      </c>
      <c r="Q34" s="60">
        <v>0.9432600081383673</v>
      </c>
      <c r="R34" s="60">
        <v>3.8294481634775712</v>
      </c>
      <c r="S34" s="61">
        <f>T34-SUM(P34:R34)</f>
        <v>1.0266689310257258</v>
      </c>
      <c r="T34" s="61">
        <v>7.2</v>
      </c>
      <c r="U34" s="44"/>
      <c r="V34" s="61">
        <v>1.81</v>
      </c>
      <c r="W34" s="61">
        <v>1.22</v>
      </c>
      <c r="X34" s="61">
        <v>3.85</v>
      </c>
    </row>
    <row r="35" spans="2:26" x14ac:dyDescent="0.25">
      <c r="B35" s="58"/>
      <c r="C35" s="59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8"/>
      <c r="Q35" s="58"/>
      <c r="R35" s="58"/>
      <c r="S35" s="58"/>
      <c r="T35" s="62"/>
      <c r="U35" s="44"/>
      <c r="V35" s="62"/>
      <c r="W35" s="62"/>
      <c r="X35" s="62"/>
    </row>
    <row r="36" spans="2:26" x14ac:dyDescent="0.25">
      <c r="B36" s="1" t="s">
        <v>80</v>
      </c>
      <c r="D36" s="11">
        <v>3.7686655605593922E-2</v>
      </c>
      <c r="E36" s="11">
        <v>5.8286155429747799E-2</v>
      </c>
      <c r="F36" s="11">
        <v>7.3924583562145374E-2</v>
      </c>
      <c r="G36" s="11">
        <v>-1.2927389150658497E-2</v>
      </c>
      <c r="H36" s="11">
        <v>4.1558184847372281E-2</v>
      </c>
      <c r="I36" s="11"/>
      <c r="J36" s="11">
        <v>8.1315669255367595E-2</v>
      </c>
      <c r="K36" s="11">
        <v>0.13386018237082076</v>
      </c>
      <c r="L36" s="11">
        <v>0.11899912218652275</v>
      </c>
      <c r="M36" s="11">
        <v>0.18873929008567947</v>
      </c>
      <c r="N36" s="11">
        <v>0.1288149286831668</v>
      </c>
      <c r="P36" s="11">
        <v>7.8686100549218319E-2</v>
      </c>
      <c r="Q36" s="11">
        <v>4.4284795196225524E-2</v>
      </c>
      <c r="R36" s="11">
        <v>4.9809596344249973E-2</v>
      </c>
      <c r="S36" s="11">
        <v>-1E-3</v>
      </c>
      <c r="T36" s="10">
        <v>4.2999999999999997E-2</v>
      </c>
      <c r="U36" s="47"/>
      <c r="V36" s="10">
        <v>3.2000000000000001E-2</v>
      </c>
      <c r="W36" s="10">
        <v>1.6E-2</v>
      </c>
      <c r="X36" s="10">
        <v>1.2999999999999999E-2</v>
      </c>
    </row>
    <row r="37" spans="2:26" x14ac:dyDescent="0.25">
      <c r="B37" s="6" t="s">
        <v>83</v>
      </c>
      <c r="D37" s="33">
        <v>-1.1802091495292044E-2</v>
      </c>
      <c r="E37" s="33">
        <v>3.0926533793046236E-3</v>
      </c>
      <c r="F37" s="33">
        <v>4.6704396773086486E-2</v>
      </c>
      <c r="G37" s="33">
        <v>-2.1896230083526893E-2</v>
      </c>
      <c r="H37" s="33">
        <v>7.2325176030449941E-3</v>
      </c>
      <c r="J37" s="33">
        <v>8.3833335620569743E-2</v>
      </c>
      <c r="K37" s="33">
        <v>0.13563170512095249</v>
      </c>
      <c r="L37" s="33">
        <v>0.12762150350682849</v>
      </c>
      <c r="M37" s="33">
        <v>0.19847779809352833</v>
      </c>
      <c r="N37" s="33">
        <v>0.13486996470635429</v>
      </c>
      <c r="P37" s="33">
        <v>5.8645303518320209E-2</v>
      </c>
      <c r="Q37" s="33">
        <v>1.8494738184972784E-2</v>
      </c>
      <c r="R37" s="33">
        <v>2.8105778945140176E-2</v>
      </c>
      <c r="S37" s="33">
        <v>-2.3E-2</v>
      </c>
      <c r="T37" s="33">
        <v>2.1000000000000001E-2</v>
      </c>
      <c r="U37" s="47"/>
      <c r="V37" s="33">
        <v>2.9000000000000001E-2</v>
      </c>
      <c r="W37" s="33">
        <v>1.6E-2</v>
      </c>
      <c r="X37" s="33">
        <v>1.2E-2</v>
      </c>
    </row>
    <row r="38" spans="2:26" x14ac:dyDescent="0.25">
      <c r="B38" s="1" t="s">
        <v>7</v>
      </c>
      <c r="D38" s="12">
        <v>160.5</v>
      </c>
      <c r="E38" s="12">
        <v>139.00000000000003</v>
      </c>
      <c r="F38" s="12">
        <v>262.69999999999993</v>
      </c>
      <c r="G38" s="12">
        <v>116.19999999999999</v>
      </c>
      <c r="H38" s="12">
        <v>678.39999999999986</v>
      </c>
      <c r="I38" s="11"/>
      <c r="J38" s="12">
        <v>171.29999999999993</v>
      </c>
      <c r="K38" s="12">
        <v>178</v>
      </c>
      <c r="L38" s="12">
        <v>292.10000000000002</v>
      </c>
      <c r="M38" s="12">
        <v>146.60000000000005</v>
      </c>
      <c r="N38" s="12">
        <v>788</v>
      </c>
      <c r="P38" s="12">
        <v>185.6999999999999</v>
      </c>
      <c r="Q38" s="12">
        <v>163</v>
      </c>
      <c r="R38" s="12">
        <v>300.90000000000009</v>
      </c>
      <c r="S38" s="4">
        <f>T38-SUM(P38:R38)</f>
        <v>160</v>
      </c>
      <c r="T38" s="4">
        <v>809.6</v>
      </c>
      <c r="U38" s="44"/>
      <c r="V38" s="4">
        <v>186.7</v>
      </c>
      <c r="W38" s="4">
        <v>160</v>
      </c>
      <c r="X38" s="4">
        <v>295.89999999999998</v>
      </c>
    </row>
    <row r="39" spans="2:26" x14ac:dyDescent="0.25">
      <c r="B39" s="1" t="s">
        <v>84</v>
      </c>
      <c r="D39" s="12">
        <v>2.7385999999999999</v>
      </c>
      <c r="E39" s="12">
        <v>14.622</v>
      </c>
      <c r="F39" s="23">
        <v>1.2062809999999999</v>
      </c>
      <c r="G39" s="12">
        <v>2.93</v>
      </c>
      <c r="H39" s="12">
        <v>21.496880999999998</v>
      </c>
      <c r="I39" s="12"/>
      <c r="J39" s="12">
        <v>1.5</v>
      </c>
      <c r="K39" s="12">
        <v>1.5740000000000001</v>
      </c>
      <c r="L39" s="12">
        <v>0.66552400000000045</v>
      </c>
      <c r="M39" s="12">
        <v>5.380185</v>
      </c>
      <c r="N39" s="12">
        <v>9.1197090000000003</v>
      </c>
      <c r="P39" s="12">
        <v>0</v>
      </c>
      <c r="Q39" s="12">
        <v>2.6167820000000002</v>
      </c>
      <c r="R39" s="12">
        <v>-17.433417009999999</v>
      </c>
      <c r="S39" s="4">
        <f>T39-SUM(P39:R39)</f>
        <v>7.8166350099999988</v>
      </c>
      <c r="T39" s="4">
        <v>-7</v>
      </c>
      <c r="U39" s="44"/>
      <c r="V39" s="4">
        <v>4.8</v>
      </c>
      <c r="W39" s="4">
        <v>0</v>
      </c>
      <c r="X39" s="4">
        <v>0</v>
      </c>
    </row>
    <row r="40" spans="2:26" x14ac:dyDescent="0.25">
      <c r="B40" s="1" t="s">
        <v>85</v>
      </c>
      <c r="D40" s="30">
        <v>163.23859999999999</v>
      </c>
      <c r="E40" s="30">
        <v>153.62200000000001</v>
      </c>
      <c r="F40" s="30">
        <v>263.90628099999992</v>
      </c>
      <c r="G40" s="30">
        <v>119.13</v>
      </c>
      <c r="H40" s="12">
        <v>699.89688099999989</v>
      </c>
      <c r="I40" s="12"/>
      <c r="J40" s="30">
        <v>172.79999999999993</v>
      </c>
      <c r="K40" s="30">
        <v>179.57400000000001</v>
      </c>
      <c r="L40" s="30">
        <v>292.76552400000003</v>
      </c>
      <c r="M40" s="30">
        <v>151.98018500000006</v>
      </c>
      <c r="N40" s="12">
        <v>797.11970900000006</v>
      </c>
      <c r="P40" s="30">
        <v>185.6999999999999</v>
      </c>
      <c r="Q40" s="30">
        <v>165.616782</v>
      </c>
      <c r="R40" s="30">
        <v>283.46658299000012</v>
      </c>
      <c r="S40" s="4">
        <f>T40-SUM(P40:R40)</f>
        <v>167.81663501000003</v>
      </c>
      <c r="T40" s="4">
        <v>802.6</v>
      </c>
      <c r="U40" s="44"/>
      <c r="V40" s="4">
        <v>191.5</v>
      </c>
      <c r="W40" s="4">
        <v>160</v>
      </c>
      <c r="X40" s="4">
        <v>295.89999999999998</v>
      </c>
      <c r="Y40" s="44"/>
      <c r="Z40" s="44"/>
    </row>
    <row r="41" spans="2:26" x14ac:dyDescent="0.25">
      <c r="B41" s="1" t="s">
        <v>86</v>
      </c>
      <c r="D41" s="30">
        <v>65.979424999999992</v>
      </c>
      <c r="E41" s="30">
        <v>56.14804000000003</v>
      </c>
      <c r="F41" s="30">
        <v>137.46155817999997</v>
      </c>
      <c r="G41" s="30">
        <v>23.021799999999985</v>
      </c>
      <c r="H41" s="30">
        <v>282.6108231799999</v>
      </c>
      <c r="I41" s="30"/>
      <c r="J41" s="30">
        <v>67.381327999999925</v>
      </c>
      <c r="K41" s="30">
        <v>72.477897999999996</v>
      </c>
      <c r="L41" s="30">
        <v>175.35254072000001</v>
      </c>
      <c r="M41" s="30">
        <v>42.260544300000049</v>
      </c>
      <c r="N41" s="30">
        <v>357.47231101999995</v>
      </c>
      <c r="P41" s="30">
        <v>77.150972999999894</v>
      </c>
      <c r="Q41" s="30">
        <v>62.481876960000001</v>
      </c>
      <c r="R41" s="30">
        <v>156.45477873220008</v>
      </c>
      <c r="S41" s="4">
        <f>T41-SUM(P41:R41)</f>
        <v>61.412371307800015</v>
      </c>
      <c r="T41" s="4">
        <v>357.5</v>
      </c>
      <c r="U41" s="44"/>
      <c r="V41" s="4">
        <v>81.599999999999994</v>
      </c>
      <c r="W41" s="4">
        <v>55.6</v>
      </c>
      <c r="X41" s="4">
        <v>157.1</v>
      </c>
    </row>
    <row r="42" spans="2:26" x14ac:dyDescent="0.25">
      <c r="D42" s="24"/>
      <c r="E42" s="22"/>
      <c r="F42" s="22"/>
      <c r="G42" s="24"/>
      <c r="H42" s="24"/>
      <c r="I42" s="24"/>
      <c r="J42" s="24"/>
      <c r="K42" s="22"/>
      <c r="L42" s="22"/>
      <c r="M42" s="24"/>
      <c r="N42" s="22"/>
      <c r="P42" s="24"/>
      <c r="Q42" s="24"/>
      <c r="R42" s="24"/>
      <c r="S42" s="24"/>
      <c r="T42" s="4"/>
      <c r="U42" s="44"/>
      <c r="V42" s="4"/>
      <c r="W42" s="4"/>
      <c r="X42" s="4"/>
    </row>
    <row r="43" spans="2:26" x14ac:dyDescent="0.25">
      <c r="B43" s="1" t="s">
        <v>87</v>
      </c>
      <c r="D43" s="10">
        <v>0.44997715851987208</v>
      </c>
      <c r="E43" s="10">
        <v>0.43465045592705165</v>
      </c>
      <c r="F43" s="10">
        <v>0.43899196331932805</v>
      </c>
      <c r="G43" s="10">
        <v>0.4575275397796818</v>
      </c>
      <c r="H43" s="10">
        <v>0.44473724877794857</v>
      </c>
      <c r="I43" s="10"/>
      <c r="J43" s="10">
        <v>0.44381073088297418</v>
      </c>
      <c r="K43" s="10">
        <v>0.43148187861891485</v>
      </c>
      <c r="L43" s="10">
        <v>0.4382330540746382</v>
      </c>
      <c r="M43" s="10">
        <v>0.45634266886326197</v>
      </c>
      <c r="N43" s="10">
        <v>0.44221346911326731</v>
      </c>
      <c r="P43" s="10">
        <v>0.44365024968177807</v>
      </c>
      <c r="Q43" s="10">
        <v>0.44244788992709722</v>
      </c>
      <c r="R43" s="10">
        <v>0.4452263493905978</v>
      </c>
      <c r="S43" s="55">
        <v>0.48199999999999998</v>
      </c>
      <c r="T43" s="10">
        <v>0.45300000000000001</v>
      </c>
      <c r="U43" s="47"/>
      <c r="V43" s="10">
        <v>0.442</v>
      </c>
      <c r="W43" s="10">
        <v>0.44800000000000001</v>
      </c>
      <c r="X43" s="10">
        <v>0.44500000000000001</v>
      </c>
    </row>
    <row r="44" spans="2:26" x14ac:dyDescent="0.25">
      <c r="B44" s="1" t="s">
        <v>88</v>
      </c>
      <c r="D44" s="10">
        <v>0.18330287802649611</v>
      </c>
      <c r="E44" s="10">
        <v>0.16899696048632223</v>
      </c>
      <c r="F44" s="10">
        <v>0.22388504904676271</v>
      </c>
      <c r="G44" s="10">
        <v>0.14222766217870256</v>
      </c>
      <c r="H44" s="10">
        <v>0.18392449986037568</v>
      </c>
      <c r="I44" s="10"/>
      <c r="J44" s="10">
        <v>0.18092522179974643</v>
      </c>
      <c r="K44" s="10">
        <v>0.19086425048252198</v>
      </c>
      <c r="L44" s="10">
        <v>0.22246763137852249</v>
      </c>
      <c r="M44" s="10">
        <v>0.15094728171334437</v>
      </c>
      <c r="N44" s="10">
        <v>0.18925929484100296</v>
      </c>
      <c r="P44" s="10">
        <v>0.18182708312934487</v>
      </c>
      <c r="Q44" s="10">
        <v>0.16736831296847726</v>
      </c>
      <c r="R44" s="10">
        <v>0.21829657573998845</v>
      </c>
      <c r="S44" s="55">
        <v>0.16500000000000001</v>
      </c>
      <c r="T44" s="10">
        <v>0.186</v>
      </c>
      <c r="U44" s="47"/>
      <c r="V44" s="10">
        <v>0.17699999999999999</v>
      </c>
      <c r="W44" s="10">
        <v>0.16200000000000001</v>
      </c>
      <c r="X44" s="10">
        <v>0.21199999999999999</v>
      </c>
    </row>
    <row r="45" spans="2:26" x14ac:dyDescent="0.25">
      <c r="B45" s="1" t="s">
        <v>89</v>
      </c>
      <c r="D45" s="10">
        <v>0.18643056190041113</v>
      </c>
      <c r="E45" s="10">
        <v>0.18677446808510639</v>
      </c>
      <c r="F45" s="10">
        <v>0.22491309731798148</v>
      </c>
      <c r="G45" s="10">
        <v>0.14581395348837209</v>
      </c>
      <c r="H45" s="10">
        <v>0.18975262941002635</v>
      </c>
      <c r="I45" s="10"/>
      <c r="J45" s="10">
        <v>0.18250950570342198</v>
      </c>
      <c r="K45" s="10">
        <v>0.19255200514690116</v>
      </c>
      <c r="L45" s="10">
        <v>0.22297450418888046</v>
      </c>
      <c r="M45" s="34">
        <v>0.15648701091433284</v>
      </c>
      <c r="N45" s="34">
        <v>0.19144963709290036</v>
      </c>
      <c r="P45" s="10">
        <v>0.18182708312934487</v>
      </c>
      <c r="Q45" s="10">
        <v>0.17005522332888387</v>
      </c>
      <c r="R45" s="10">
        <v>0.20564900100841563</v>
      </c>
      <c r="S45" s="55">
        <v>0.17299999999999999</v>
      </c>
      <c r="T45" s="10">
        <v>0.185</v>
      </c>
      <c r="U45" s="47"/>
      <c r="V45" s="10">
        <v>0.182</v>
      </c>
      <c r="W45" s="10">
        <v>0.16200000000000001</v>
      </c>
      <c r="X45" s="10">
        <v>0.21199999999999999</v>
      </c>
    </row>
    <row r="46" spans="2:26" x14ac:dyDescent="0.25">
      <c r="B46" s="1" t="s">
        <v>81</v>
      </c>
      <c r="D46" s="68">
        <v>5.13</v>
      </c>
      <c r="E46" s="68">
        <v>4.95</v>
      </c>
      <c r="F46" s="68">
        <v>6.21</v>
      </c>
      <c r="G46" s="68">
        <v>4.5999999999999996</v>
      </c>
      <c r="H46" s="68">
        <v>20.89</v>
      </c>
      <c r="I46" s="68"/>
      <c r="J46" s="76">
        <v>4.8513675003608299</v>
      </c>
      <c r="K46" s="76">
        <v>5.2503865866827741</v>
      </c>
      <c r="L46" s="68">
        <v>6.1618517482492203</v>
      </c>
      <c r="M46" s="68">
        <v>4.68</v>
      </c>
      <c r="N46" s="76">
        <v>20.943467835292825</v>
      </c>
      <c r="O46" s="69"/>
      <c r="P46" s="76">
        <v>5.0922074175451097</v>
      </c>
      <c r="Q46" s="76">
        <v>5.2135360762398557</v>
      </c>
      <c r="R46" s="68">
        <v>6.6100033767475752</v>
      </c>
      <c r="S46" s="68">
        <v>5.12</v>
      </c>
      <c r="T46" s="74">
        <v>22.031956072659337</v>
      </c>
      <c r="U46" s="69"/>
      <c r="V46" s="70">
        <v>5.52</v>
      </c>
      <c r="W46" s="70">
        <v>5.37</v>
      </c>
      <c r="X46" s="70">
        <v>6.76</v>
      </c>
    </row>
    <row r="47" spans="2:26" x14ac:dyDescent="0.25">
      <c r="B47" s="1" t="s">
        <v>82</v>
      </c>
      <c r="D47" s="30">
        <v>169.48961950047439</v>
      </c>
      <c r="E47" s="30">
        <v>164.72894488787441</v>
      </c>
      <c r="F47" s="30">
        <v>187.94845068722</v>
      </c>
      <c r="G47" s="30">
        <v>173.5458113267776</v>
      </c>
      <c r="H47" s="30">
        <v>174.74673960976799</v>
      </c>
      <c r="I47" s="30"/>
      <c r="J47" s="77">
        <v>194.08106583101977</v>
      </c>
      <c r="K47" s="77">
        <v>176.79798694946743</v>
      </c>
      <c r="L47" s="30">
        <v>212.87809766028573</v>
      </c>
      <c r="M47" s="30">
        <v>203.85417116829518</v>
      </c>
      <c r="N47" s="77">
        <v>197.46247633808721</v>
      </c>
      <c r="P47" s="77">
        <v>196.41390762086718</v>
      </c>
      <c r="Q47" s="77">
        <v>181.92865281946567</v>
      </c>
      <c r="R47" s="30">
        <v>204.46712973405678</v>
      </c>
      <c r="S47" s="30">
        <v>182.7</v>
      </c>
      <c r="T47" s="75">
        <v>192.21819110575356</v>
      </c>
      <c r="U47" s="47"/>
      <c r="V47" s="4">
        <v>187</v>
      </c>
      <c r="W47" s="4">
        <v>179.4</v>
      </c>
      <c r="X47" s="4">
        <v>202.8</v>
      </c>
    </row>
    <row r="48" spans="2:26" x14ac:dyDescent="0.25">
      <c r="B48" s="1" t="s">
        <v>122</v>
      </c>
      <c r="D48" s="14">
        <v>1.59</v>
      </c>
      <c r="E48" s="14">
        <v>1.61</v>
      </c>
      <c r="F48" s="14">
        <v>1.64</v>
      </c>
      <c r="G48" s="14">
        <v>1.66</v>
      </c>
      <c r="H48" s="14">
        <v>1.66</v>
      </c>
      <c r="I48" s="14"/>
      <c r="J48" s="14">
        <v>1.51</v>
      </c>
      <c r="K48" s="14">
        <v>1.56</v>
      </c>
      <c r="L48" s="14">
        <v>1.69</v>
      </c>
      <c r="M48" s="14">
        <v>1.69</v>
      </c>
      <c r="N48" s="14">
        <v>1.69</v>
      </c>
      <c r="O48" s="79"/>
      <c r="P48" s="14">
        <v>1.69</v>
      </c>
      <c r="Q48" s="14">
        <v>1.68</v>
      </c>
      <c r="R48" s="14">
        <v>1.72</v>
      </c>
      <c r="S48" s="14">
        <v>1.74</v>
      </c>
      <c r="T48" s="9">
        <v>1.74</v>
      </c>
      <c r="U48" s="80"/>
      <c r="V48" s="9">
        <v>1.77</v>
      </c>
      <c r="W48" s="9">
        <v>1.79</v>
      </c>
      <c r="X48" s="9">
        <v>1.83</v>
      </c>
    </row>
    <row r="49" spans="2:24" x14ac:dyDescent="0.25">
      <c r="B49" s="1" t="s">
        <v>123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30">
        <v>36.4</v>
      </c>
      <c r="Q49" s="30">
        <v>37.1</v>
      </c>
      <c r="R49" s="30">
        <v>50.7</v>
      </c>
      <c r="S49" s="30">
        <v>52.6</v>
      </c>
      <c r="T49" s="4">
        <v>52.6</v>
      </c>
      <c r="U49" s="47"/>
      <c r="V49" s="4">
        <v>57.8</v>
      </c>
      <c r="W49" s="4">
        <v>60.6</v>
      </c>
      <c r="X49" s="4">
        <v>65.7</v>
      </c>
    </row>
    <row r="50" spans="2:24" x14ac:dyDescent="0.25">
      <c r="B50" s="15" t="s">
        <v>90</v>
      </c>
      <c r="D50" s="63">
        <v>2173.9364352689245</v>
      </c>
      <c r="E50" s="63">
        <v>2179.7695087215948</v>
      </c>
      <c r="F50" s="63">
        <v>2237.4899999999998</v>
      </c>
      <c r="G50" s="63">
        <v>2196.1799999999998</v>
      </c>
      <c r="H50" s="63">
        <v>2196.7400000000002</v>
      </c>
      <c r="I50" s="63"/>
      <c r="J50" s="63">
        <v>2084.4399999999996</v>
      </c>
      <c r="K50" s="63">
        <v>2153.715145845028</v>
      </c>
      <c r="L50" s="63">
        <v>2261.2033333333334</v>
      </c>
      <c r="M50" s="63">
        <v>2110.5115075157487</v>
      </c>
      <c r="N50" s="63">
        <v>2152.4174966735277</v>
      </c>
      <c r="O50" s="63"/>
      <c r="P50" s="63">
        <v>2084.480625376827</v>
      </c>
      <c r="Q50" s="63">
        <v>2162.9456745462485</v>
      </c>
      <c r="R50" s="63">
        <v>2250.1902931135623</v>
      </c>
      <c r="S50" s="64">
        <v>2164</v>
      </c>
      <c r="T50" s="64">
        <v>2164</v>
      </c>
      <c r="U50" s="47"/>
      <c r="V50" s="64">
        <v>2071</v>
      </c>
      <c r="W50" s="64">
        <v>2140</v>
      </c>
      <c r="X50" s="64">
        <v>2215</v>
      </c>
    </row>
    <row r="51" spans="2:24" x14ac:dyDescent="0.25">
      <c r="B51" s="58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  <c r="T51" s="66"/>
      <c r="U51" s="47"/>
      <c r="V51" s="66"/>
      <c r="W51" s="66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8" scale="8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6E34A-7563-4648-972B-BFC8BDDCD99A}">
  <dimension ref="A1:Z78"/>
  <sheetViews>
    <sheetView showGridLines="0" zoomScaleNormal="100" workbookViewId="0">
      <selection activeCell="B6" sqref="B6"/>
    </sheetView>
  </sheetViews>
  <sheetFormatPr defaultColWidth="9.140625" defaultRowHeight="15" outlineLevelCol="1" x14ac:dyDescent="0.25"/>
  <cols>
    <col min="1" max="1" width="1.85546875" style="2" customWidth="1"/>
    <col min="2" max="2" width="53.42578125" style="1" customWidth="1"/>
    <col min="3" max="3" width="0.85546875" style="2" customWidth="1"/>
    <col min="4" max="4" width="9.85546875" style="1" hidden="1" customWidth="1" outlineLevel="1"/>
    <col min="5" max="7" width="9.42578125" style="1" hidden="1" customWidth="1" outlineLevel="1"/>
    <col min="8" max="8" width="9.42578125" style="1" customWidth="1" collapsed="1"/>
    <col min="9" max="9" width="9.42578125" style="1" customWidth="1"/>
    <col min="10" max="10" width="9.85546875" style="1" hidden="1" customWidth="1" outlineLevel="1"/>
    <col min="11" max="13" width="9.42578125" style="1" hidden="1" customWidth="1" outlineLevel="1"/>
    <col min="14" max="14" width="9.42578125" style="1" customWidth="1" collapsed="1"/>
    <col min="15" max="15" width="9.140625" style="2"/>
    <col min="16" max="16" width="9.85546875" style="1" hidden="1" customWidth="1" outlineLevel="1"/>
    <col min="17" max="19" width="9.140625" style="2" hidden="1" customWidth="1" outlineLevel="1"/>
    <col min="20" max="20" width="9.140625" style="2" collapsed="1"/>
    <col min="21" max="22" width="9.140625" style="2"/>
    <col min="23" max="24" width="9.140625" style="2" customWidth="1"/>
    <col min="25" max="25" width="14" style="2" bestFit="1" customWidth="1"/>
    <col min="26" max="16384" width="9.140625" style="2"/>
  </cols>
  <sheetData>
    <row r="1" spans="2:26" ht="99.75" customHeight="1" x14ac:dyDescent="0.25"/>
    <row r="2" spans="2:26" s="35" customFormat="1" ht="15.75" x14ac:dyDescent="0.25">
      <c r="B2" s="35" t="s">
        <v>95</v>
      </c>
      <c r="D2" s="36" t="s">
        <v>5</v>
      </c>
      <c r="E2" s="36" t="s">
        <v>5</v>
      </c>
      <c r="F2" s="36" t="s">
        <v>5</v>
      </c>
      <c r="G2" s="36" t="s">
        <v>5</v>
      </c>
      <c r="H2" s="36" t="s">
        <v>5</v>
      </c>
      <c r="I2" s="36"/>
      <c r="J2" s="36" t="s">
        <v>6</v>
      </c>
      <c r="K2" s="36" t="s">
        <v>6</v>
      </c>
      <c r="L2" s="36" t="s">
        <v>6</v>
      </c>
      <c r="M2" s="36" t="s">
        <v>6</v>
      </c>
      <c r="N2" s="36" t="s">
        <v>6</v>
      </c>
      <c r="P2" s="36" t="s">
        <v>105</v>
      </c>
      <c r="Q2" s="36" t="s">
        <v>105</v>
      </c>
      <c r="R2" s="35" t="str">
        <f t="shared" ref="R2:T2" si="0">Q2</f>
        <v>2021/22</v>
      </c>
      <c r="S2" s="35" t="str">
        <f t="shared" si="0"/>
        <v>2021/22</v>
      </c>
      <c r="T2" s="35" t="str">
        <f t="shared" si="0"/>
        <v>2021/22</v>
      </c>
      <c r="V2" s="36" t="s">
        <v>117</v>
      </c>
      <c r="W2" s="36" t="s">
        <v>117</v>
      </c>
      <c r="X2" s="36" t="s">
        <v>117</v>
      </c>
      <c r="Y2" s="36"/>
      <c r="Z2" s="36"/>
    </row>
    <row r="3" spans="2:26" s="35" customFormat="1" ht="15.75" x14ac:dyDescent="0.25">
      <c r="B3" s="35" t="s">
        <v>9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0</v>
      </c>
      <c r="I3" s="36"/>
      <c r="J3" s="36" t="s">
        <v>1</v>
      </c>
      <c r="K3" s="36" t="s">
        <v>2</v>
      </c>
      <c r="L3" s="36" t="s">
        <v>3</v>
      </c>
      <c r="M3" s="36" t="s">
        <v>4</v>
      </c>
      <c r="N3" s="36" t="s">
        <v>0</v>
      </c>
      <c r="P3" s="36" t="s">
        <v>1</v>
      </c>
      <c r="Q3" s="36" t="s">
        <v>2</v>
      </c>
      <c r="R3" s="36" t="s">
        <v>3</v>
      </c>
      <c r="S3" s="36" t="s">
        <v>4</v>
      </c>
      <c r="T3" s="36" t="s">
        <v>0</v>
      </c>
      <c r="V3" s="36" t="s">
        <v>1</v>
      </c>
      <c r="W3" s="36" t="s">
        <v>2</v>
      </c>
      <c r="X3" s="36" t="s">
        <v>3</v>
      </c>
      <c r="Y3" s="36"/>
      <c r="Z3" s="36"/>
    </row>
    <row r="4" spans="2:26" ht="5.25" customHeight="1" x14ac:dyDescent="0.2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P4" s="16"/>
      <c r="Q4" s="16"/>
      <c r="R4" s="16"/>
      <c r="S4" s="16"/>
      <c r="T4" s="16"/>
    </row>
    <row r="5" spans="2:26" x14ac:dyDescent="0.25">
      <c r="B5" s="8" t="s">
        <v>94</v>
      </c>
      <c r="Q5" s="1"/>
      <c r="R5" s="1"/>
      <c r="S5" s="1"/>
      <c r="T5" s="1"/>
    </row>
    <row r="6" spans="2:26" ht="5.25" customHeight="1" x14ac:dyDescent="0.25">
      <c r="B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  <c r="Q6" s="10"/>
      <c r="R6" s="10"/>
      <c r="S6" s="10"/>
      <c r="T6" s="10"/>
    </row>
    <row r="7" spans="2:26" x14ac:dyDescent="0.25">
      <c r="B7" s="8" t="s">
        <v>97</v>
      </c>
      <c r="D7" s="18"/>
      <c r="E7" s="19"/>
      <c r="F7" s="4"/>
      <c r="I7" s="10"/>
      <c r="J7" s="18"/>
      <c r="K7" s="19"/>
      <c r="L7" s="4"/>
      <c r="P7" s="18"/>
      <c r="Q7" s="18"/>
      <c r="R7" s="18"/>
      <c r="S7" s="18"/>
      <c r="T7" s="18"/>
      <c r="X7" s="12"/>
    </row>
    <row r="8" spans="2:26" x14ac:dyDescent="0.25">
      <c r="B8" s="1" t="s">
        <v>26</v>
      </c>
      <c r="D8" s="12">
        <v>3918.5</v>
      </c>
      <c r="E8" s="12">
        <v>3918.5</v>
      </c>
      <c r="F8" s="12">
        <v>3930.6</v>
      </c>
      <c r="G8" s="12">
        <v>3930.6</v>
      </c>
      <c r="H8" s="12">
        <v>3930.6</v>
      </c>
      <c r="I8" s="10"/>
      <c r="J8" s="12">
        <v>3930.6</v>
      </c>
      <c r="K8" s="12">
        <v>3930.6</v>
      </c>
      <c r="L8" s="12">
        <v>3930.6</v>
      </c>
      <c r="M8" s="12">
        <v>3930.6</v>
      </c>
      <c r="N8" s="12">
        <v>3930.6</v>
      </c>
      <c r="P8" s="12">
        <v>3990.2</v>
      </c>
      <c r="Q8" s="12">
        <v>3990.2</v>
      </c>
      <c r="R8" s="12">
        <v>3993.7</v>
      </c>
      <c r="S8" s="12">
        <v>3993.6</v>
      </c>
      <c r="T8" s="12">
        <v>3993.6</v>
      </c>
      <c r="V8" s="12">
        <v>3993.6</v>
      </c>
      <c r="W8" s="12">
        <v>3999.4</v>
      </c>
      <c r="X8" s="12">
        <v>3999.4</v>
      </c>
    </row>
    <row r="9" spans="2:26" x14ac:dyDescent="0.25">
      <c r="B9" s="1" t="s">
        <v>27</v>
      </c>
      <c r="D9" s="12">
        <v>286.8</v>
      </c>
      <c r="E9" s="12">
        <v>266</v>
      </c>
      <c r="F9" s="12">
        <v>248.1</v>
      </c>
      <c r="G9" s="12">
        <v>227.2</v>
      </c>
      <c r="H9" s="12">
        <v>227.2</v>
      </c>
      <c r="I9" s="10"/>
      <c r="J9" s="12">
        <v>206.3</v>
      </c>
      <c r="K9" s="12">
        <v>185.4</v>
      </c>
      <c r="L9" s="12">
        <v>164.5</v>
      </c>
      <c r="M9" s="12">
        <v>143.6</v>
      </c>
      <c r="N9" s="12">
        <v>143.6</v>
      </c>
      <c r="P9" s="12">
        <v>122.7</v>
      </c>
      <c r="Q9" s="12">
        <v>101.8</v>
      </c>
      <c r="R9" s="12">
        <v>80.900000000000006</v>
      </c>
      <c r="S9" s="12">
        <v>67.8</v>
      </c>
      <c r="T9" s="12">
        <v>67.8</v>
      </c>
      <c r="V9" s="12">
        <v>65.3</v>
      </c>
      <c r="W9" s="12">
        <v>62.9</v>
      </c>
      <c r="X9" s="12">
        <v>60.5</v>
      </c>
    </row>
    <row r="10" spans="2:26" x14ac:dyDescent="0.25">
      <c r="B10" s="6" t="s">
        <v>28</v>
      </c>
      <c r="D10" s="20">
        <v>86.7</v>
      </c>
      <c r="E10" s="20">
        <v>89.7</v>
      </c>
      <c r="F10" s="20">
        <v>91.9</v>
      </c>
      <c r="G10" s="20">
        <v>99.1</v>
      </c>
      <c r="H10" s="20">
        <v>99.1</v>
      </c>
      <c r="I10" s="10"/>
      <c r="J10" s="20">
        <v>100.2</v>
      </c>
      <c r="K10" s="20">
        <v>104.2</v>
      </c>
      <c r="L10" s="20">
        <v>114.8</v>
      </c>
      <c r="M10" s="20">
        <v>130.30000000000001</v>
      </c>
      <c r="N10" s="20">
        <v>130.30000000000001</v>
      </c>
      <c r="P10" s="20">
        <v>171.2</v>
      </c>
      <c r="Q10" s="20">
        <v>183</v>
      </c>
      <c r="R10" s="20">
        <v>185.1</v>
      </c>
      <c r="S10" s="20">
        <v>186.8</v>
      </c>
      <c r="T10" s="20">
        <v>186.8</v>
      </c>
      <c r="V10" s="20">
        <v>191.7</v>
      </c>
      <c r="W10" s="20">
        <v>203.6</v>
      </c>
      <c r="X10" s="20">
        <v>215.3</v>
      </c>
    </row>
    <row r="11" spans="2:26" x14ac:dyDescent="0.25">
      <c r="B11" s="8" t="s">
        <v>29</v>
      </c>
      <c r="D11" s="12">
        <v>4292</v>
      </c>
      <c r="E11" s="12">
        <v>4274.2</v>
      </c>
      <c r="F11" s="12">
        <v>4270.5999999999995</v>
      </c>
      <c r="G11" s="12">
        <v>4256.9000000000005</v>
      </c>
      <c r="H11" s="12">
        <v>4256.9000000000005</v>
      </c>
      <c r="I11" s="10"/>
      <c r="J11" s="12">
        <v>4237.0999999999995</v>
      </c>
      <c r="K11" s="12">
        <v>4220.2</v>
      </c>
      <c r="L11" s="12">
        <v>4209.8999999999996</v>
      </c>
      <c r="M11" s="12">
        <v>4204.5</v>
      </c>
      <c r="N11" s="12">
        <v>4204.5</v>
      </c>
      <c r="P11" s="12">
        <v>4284.0999999999995</v>
      </c>
      <c r="Q11" s="12">
        <v>4275</v>
      </c>
      <c r="R11" s="12">
        <v>4259.7</v>
      </c>
      <c r="S11" s="12">
        <v>4248.2</v>
      </c>
      <c r="T11" s="12">
        <v>4248.2</v>
      </c>
      <c r="V11" s="12">
        <v>4250.6000000000004</v>
      </c>
      <c r="W11" s="12">
        <v>4265.8999999999996</v>
      </c>
      <c r="X11" s="12">
        <v>4275.2</v>
      </c>
    </row>
    <row r="12" spans="2:26" x14ac:dyDescent="0.25">
      <c r="D12" s="4"/>
      <c r="E12" s="4"/>
      <c r="F12" s="4"/>
      <c r="G12" s="4"/>
      <c r="H12" s="4"/>
      <c r="I12" s="10"/>
      <c r="J12" s="4"/>
      <c r="K12" s="4"/>
      <c r="L12" s="4"/>
      <c r="M12" s="4"/>
      <c r="N12" s="4"/>
      <c r="P12" s="39"/>
      <c r="Q12" s="39"/>
      <c r="R12" s="39"/>
      <c r="S12" s="39"/>
      <c r="T12" s="39"/>
      <c r="V12" s="39"/>
      <c r="W12" s="39"/>
      <c r="X12" s="39"/>
    </row>
    <row r="13" spans="2:26" x14ac:dyDescent="0.25">
      <c r="B13" s="8" t="s">
        <v>118</v>
      </c>
      <c r="D13" s="4"/>
      <c r="E13" s="4"/>
      <c r="F13" s="4"/>
      <c r="G13" s="4"/>
      <c r="H13" s="4"/>
      <c r="I13" s="10"/>
      <c r="J13" s="4"/>
      <c r="K13" s="4"/>
      <c r="L13" s="4"/>
      <c r="M13" s="4"/>
      <c r="N13" s="4"/>
      <c r="P13" s="39"/>
      <c r="Q13" s="39"/>
      <c r="R13" s="39"/>
      <c r="S13" s="39"/>
      <c r="T13" s="39"/>
      <c r="V13" s="39"/>
      <c r="W13" s="39"/>
      <c r="X13" s="39"/>
      <c r="Y13" s="67"/>
    </row>
    <row r="14" spans="2:26" x14ac:dyDescent="0.25">
      <c r="B14" s="1" t="s">
        <v>119</v>
      </c>
      <c r="D14" s="12">
        <v>893.6</v>
      </c>
      <c r="E14" s="12">
        <v>849.25461399999995</v>
      </c>
      <c r="F14" s="12">
        <v>823.6</v>
      </c>
      <c r="G14" s="12">
        <v>774.1</v>
      </c>
      <c r="H14" s="12">
        <v>774.1</v>
      </c>
      <c r="I14" s="10"/>
      <c r="J14" s="12">
        <v>735</v>
      </c>
      <c r="K14" s="12">
        <v>690.6</v>
      </c>
      <c r="L14" s="12">
        <v>646.4</v>
      </c>
      <c r="M14" s="12">
        <v>651.79999999999995</v>
      </c>
      <c r="N14" s="12">
        <v>651.79999999999995</v>
      </c>
      <c r="P14" s="12">
        <v>608.29999999999995</v>
      </c>
      <c r="Q14" s="12">
        <v>570.1</v>
      </c>
      <c r="R14" s="12">
        <v>545.5</v>
      </c>
      <c r="S14" s="12">
        <v>500.2</v>
      </c>
      <c r="T14" s="12">
        <v>500.2</v>
      </c>
      <c r="V14" s="12">
        <v>460.4</v>
      </c>
      <c r="W14" s="12">
        <v>417.1</v>
      </c>
      <c r="X14" s="12">
        <v>396.7</v>
      </c>
    </row>
    <row r="15" spans="2:26" x14ac:dyDescent="0.25">
      <c r="B15" s="1" t="s">
        <v>30</v>
      </c>
      <c r="D15" s="12">
        <v>86.3</v>
      </c>
      <c r="E15" s="12">
        <v>86.1</v>
      </c>
      <c r="F15" s="12">
        <v>85.9</v>
      </c>
      <c r="G15" s="12">
        <v>91.4</v>
      </c>
      <c r="H15" s="12">
        <v>91.4</v>
      </c>
      <c r="I15" s="10"/>
      <c r="J15" s="12">
        <v>97.2</v>
      </c>
      <c r="K15" s="12">
        <v>91.5</v>
      </c>
      <c r="L15" s="12">
        <v>91.5</v>
      </c>
      <c r="M15" s="12">
        <v>90.8</v>
      </c>
      <c r="N15" s="12">
        <v>90.8</v>
      </c>
      <c r="P15" s="12">
        <v>90.1</v>
      </c>
      <c r="Q15" s="12">
        <f>88.7+2.7</f>
        <v>91.4</v>
      </c>
      <c r="R15" s="12">
        <f>88+7.8</f>
        <v>95.8</v>
      </c>
      <c r="S15" s="12">
        <v>86.6</v>
      </c>
      <c r="T15" s="12">
        <v>86.6</v>
      </c>
      <c r="V15" s="12">
        <v>93.4</v>
      </c>
      <c r="W15" s="12">
        <v>133.69999999999999</v>
      </c>
      <c r="X15" s="12">
        <v>133.4</v>
      </c>
    </row>
    <row r="16" spans="2:26" x14ac:dyDescent="0.25">
      <c r="B16" s="1" t="s">
        <v>31</v>
      </c>
      <c r="D16" s="12">
        <v>102.5</v>
      </c>
      <c r="E16" s="12">
        <v>107.8</v>
      </c>
      <c r="F16" s="12">
        <v>110.8</v>
      </c>
      <c r="G16" s="12">
        <v>117.3</v>
      </c>
      <c r="H16" s="12">
        <v>117.3</v>
      </c>
      <c r="I16" s="10"/>
      <c r="J16" s="12">
        <v>116.5</v>
      </c>
      <c r="K16" s="12">
        <v>115.3</v>
      </c>
      <c r="L16" s="12">
        <v>111.5</v>
      </c>
      <c r="M16" s="12">
        <v>103.2</v>
      </c>
      <c r="N16" s="12">
        <v>103.2</v>
      </c>
      <c r="P16" s="12">
        <v>100.2</v>
      </c>
      <c r="Q16" s="12">
        <v>94</v>
      </c>
      <c r="R16" s="12">
        <v>91.3</v>
      </c>
      <c r="S16" s="12">
        <f>86.7</f>
        <v>86.7</v>
      </c>
      <c r="T16" s="12">
        <f>86.7</f>
        <v>86.7</v>
      </c>
      <c r="V16" s="12">
        <v>89.8</v>
      </c>
      <c r="W16" s="12">
        <v>81.8</v>
      </c>
      <c r="X16" s="12">
        <v>78.099999999999994</v>
      </c>
      <c r="Y16" s="44"/>
      <c r="Z16" s="44"/>
    </row>
    <row r="17" spans="2:24" x14ac:dyDescent="0.25">
      <c r="B17" s="6" t="s">
        <v>32</v>
      </c>
      <c r="D17" s="20">
        <v>48</v>
      </c>
      <c r="E17" s="20">
        <v>52.7</v>
      </c>
      <c r="F17" s="20">
        <v>64.5</v>
      </c>
      <c r="G17" s="20">
        <v>63.4</v>
      </c>
      <c r="H17" s="20">
        <v>63.4</v>
      </c>
      <c r="I17" s="10"/>
      <c r="J17" s="20">
        <v>63.1</v>
      </c>
      <c r="K17" s="20">
        <v>60.1</v>
      </c>
      <c r="L17" s="20">
        <v>57.7</v>
      </c>
      <c r="M17" s="20">
        <v>51.5</v>
      </c>
      <c r="N17" s="20">
        <v>51.5</v>
      </c>
      <c r="P17" s="20">
        <v>46.8</v>
      </c>
      <c r="Q17" s="20">
        <v>42.6</v>
      </c>
      <c r="R17" s="20">
        <v>40.700000000000003</v>
      </c>
      <c r="S17" s="20">
        <v>40.299999999999997</v>
      </c>
      <c r="T17" s="20">
        <v>40.299999999999997</v>
      </c>
      <c r="V17" s="20">
        <v>37.5</v>
      </c>
      <c r="W17" s="20">
        <v>35.299999999999997</v>
      </c>
      <c r="X17" s="20">
        <v>32</v>
      </c>
    </row>
    <row r="18" spans="2:24" x14ac:dyDescent="0.25">
      <c r="B18" s="8" t="s">
        <v>33</v>
      </c>
      <c r="D18" s="12">
        <v>1130.4000000000001</v>
      </c>
      <c r="E18" s="12">
        <v>1095.8546140000001</v>
      </c>
      <c r="F18" s="12">
        <v>1084.8</v>
      </c>
      <c r="G18" s="12">
        <v>1046.2</v>
      </c>
      <c r="H18" s="12">
        <v>1046.2</v>
      </c>
      <c r="I18" s="10"/>
      <c r="J18" s="12">
        <v>1011.8000000000001</v>
      </c>
      <c r="K18" s="12">
        <v>957.5</v>
      </c>
      <c r="L18" s="12">
        <v>907.1</v>
      </c>
      <c r="M18" s="12">
        <v>897.3</v>
      </c>
      <c r="N18" s="12">
        <v>897.3</v>
      </c>
      <c r="P18" s="12">
        <v>845.4</v>
      </c>
      <c r="Q18" s="12">
        <v>798.10000000000014</v>
      </c>
      <c r="R18" s="12">
        <v>773.3</v>
      </c>
      <c r="S18" s="12">
        <v>723.4</v>
      </c>
      <c r="T18" s="12">
        <v>723.4</v>
      </c>
      <c r="V18" s="12">
        <v>681.1</v>
      </c>
      <c r="W18" s="12">
        <v>667.9</v>
      </c>
      <c r="X18" s="12">
        <v>640.20000000000005</v>
      </c>
    </row>
    <row r="19" spans="2:24" x14ac:dyDescent="0.25">
      <c r="D19" s="4"/>
      <c r="E19" s="4"/>
      <c r="F19" s="4"/>
      <c r="G19" s="4"/>
      <c r="H19" s="4"/>
      <c r="I19" s="10"/>
      <c r="J19" s="4"/>
      <c r="K19" s="4"/>
      <c r="L19" s="4"/>
      <c r="M19" s="4"/>
      <c r="N19" s="4"/>
      <c r="P19" s="39"/>
      <c r="Q19" s="39"/>
      <c r="R19" s="39"/>
      <c r="S19" s="39"/>
      <c r="T19" s="39"/>
      <c r="V19" s="39"/>
      <c r="W19" s="39"/>
      <c r="X19" s="39"/>
    </row>
    <row r="20" spans="2:24" x14ac:dyDescent="0.25">
      <c r="B20" s="8" t="s">
        <v>97</v>
      </c>
      <c r="D20" s="4"/>
      <c r="E20" s="4"/>
      <c r="F20" s="4"/>
      <c r="G20" s="4"/>
      <c r="H20" s="4"/>
      <c r="I20" s="10"/>
      <c r="J20" s="4"/>
      <c r="K20" s="4"/>
      <c r="L20" s="4"/>
      <c r="M20" s="4"/>
      <c r="N20" s="4"/>
      <c r="P20" s="39"/>
      <c r="Q20" s="39"/>
      <c r="R20" s="39"/>
      <c r="S20" s="39"/>
      <c r="T20" s="39"/>
      <c r="V20" s="39"/>
      <c r="W20" s="39"/>
      <c r="X20" s="39"/>
    </row>
    <row r="21" spans="2:24" x14ac:dyDescent="0.25">
      <c r="B21" s="1" t="s">
        <v>34</v>
      </c>
      <c r="D21" s="4">
        <v>0.5</v>
      </c>
      <c r="E21" s="4">
        <v>0.7</v>
      </c>
      <c r="F21" s="4">
        <v>0.9</v>
      </c>
      <c r="G21" s="4">
        <v>6.5</v>
      </c>
      <c r="H21" s="12">
        <v>6.5</v>
      </c>
      <c r="I21" s="10"/>
      <c r="J21" s="4">
        <v>12.2</v>
      </c>
      <c r="K21" s="4">
        <v>12.1</v>
      </c>
      <c r="L21" s="4">
        <v>12.3</v>
      </c>
      <c r="M21" s="4">
        <v>12.4</v>
      </c>
      <c r="N21" s="12">
        <v>12.4</v>
      </c>
      <c r="P21" s="4">
        <v>12.4</v>
      </c>
      <c r="Q21" s="4">
        <v>11.8</v>
      </c>
      <c r="R21" s="4">
        <v>11.8</v>
      </c>
      <c r="S21" s="4">
        <v>7.3</v>
      </c>
      <c r="T21" s="4">
        <v>7.3</v>
      </c>
      <c r="V21" s="4">
        <v>7.5</v>
      </c>
      <c r="W21" s="4">
        <v>1.2</v>
      </c>
      <c r="X21" s="4">
        <v>1.4</v>
      </c>
    </row>
    <row r="22" spans="2:24" x14ac:dyDescent="0.25">
      <c r="B22" s="1" t="s">
        <v>36</v>
      </c>
      <c r="D22" s="12">
        <v>44.8</v>
      </c>
      <c r="E22" s="21">
        <v>44.8</v>
      </c>
      <c r="F22" s="12">
        <v>45.6</v>
      </c>
      <c r="G22" s="21">
        <v>46.3</v>
      </c>
      <c r="H22" s="12">
        <v>46.3</v>
      </c>
      <c r="I22" s="10"/>
      <c r="J22" s="12">
        <v>45.4</v>
      </c>
      <c r="K22" s="21">
        <v>45.3</v>
      </c>
      <c r="L22" s="12">
        <v>46</v>
      </c>
      <c r="M22" s="21">
        <v>44.1</v>
      </c>
      <c r="N22" s="12">
        <v>44.1</v>
      </c>
      <c r="P22" s="12">
        <v>45</v>
      </c>
      <c r="Q22" s="12">
        <v>45.6</v>
      </c>
      <c r="R22" s="12">
        <v>47</v>
      </c>
      <c r="S22" s="12">
        <v>46.8</v>
      </c>
      <c r="T22" s="12">
        <v>46.8</v>
      </c>
      <c r="V22" s="12">
        <v>47</v>
      </c>
      <c r="W22" s="12">
        <v>47.5</v>
      </c>
      <c r="X22" s="12">
        <v>45.4</v>
      </c>
    </row>
    <row r="23" spans="2:24" x14ac:dyDescent="0.25">
      <c r="B23" s="6" t="s">
        <v>37</v>
      </c>
      <c r="D23" s="20">
        <v>0.7</v>
      </c>
      <c r="E23" s="20">
        <v>6.1</v>
      </c>
      <c r="F23" s="20">
        <v>6.1</v>
      </c>
      <c r="G23" s="20">
        <v>0.6</v>
      </c>
      <c r="H23" s="20">
        <v>0.6</v>
      </c>
      <c r="I23" s="10"/>
      <c r="J23" s="20">
        <v>0.6</v>
      </c>
      <c r="K23" s="20">
        <v>0.6</v>
      </c>
      <c r="L23" s="20">
        <v>0.6</v>
      </c>
      <c r="M23" s="20">
        <v>0.6</v>
      </c>
      <c r="N23" s="20">
        <v>0.6</v>
      </c>
      <c r="P23" s="20">
        <v>0.6</v>
      </c>
      <c r="Q23" s="20">
        <v>0.6</v>
      </c>
      <c r="R23" s="20">
        <v>0.6</v>
      </c>
      <c r="S23" s="20">
        <v>0.6</v>
      </c>
      <c r="T23" s="20">
        <v>0.6</v>
      </c>
      <c r="V23" s="20">
        <v>0.6</v>
      </c>
      <c r="W23" s="20">
        <v>0.6</v>
      </c>
      <c r="X23" s="20">
        <v>0.6</v>
      </c>
    </row>
    <row r="24" spans="2:24" x14ac:dyDescent="0.25">
      <c r="B24" s="8" t="s">
        <v>38</v>
      </c>
      <c r="D24" s="12">
        <v>46</v>
      </c>
      <c r="E24" s="12">
        <v>51.6</v>
      </c>
      <c r="F24" s="12">
        <v>52.6</v>
      </c>
      <c r="G24" s="12">
        <v>53.4</v>
      </c>
      <c r="H24" s="12">
        <v>53.4</v>
      </c>
      <c r="I24" s="10"/>
      <c r="J24" s="12">
        <v>58.199999999999996</v>
      </c>
      <c r="K24" s="12">
        <v>58</v>
      </c>
      <c r="L24" s="12">
        <v>58.9</v>
      </c>
      <c r="M24" s="12">
        <v>57.1</v>
      </c>
      <c r="N24" s="12">
        <v>57.1</v>
      </c>
      <c r="P24" s="12">
        <v>58</v>
      </c>
      <c r="Q24" s="12">
        <v>58.000000000000007</v>
      </c>
      <c r="R24" s="12">
        <v>59.4</v>
      </c>
      <c r="S24" s="12">
        <v>54.7</v>
      </c>
      <c r="T24" s="12">
        <v>54.7</v>
      </c>
      <c r="V24" s="12">
        <v>55.1</v>
      </c>
      <c r="W24" s="12">
        <v>49.3</v>
      </c>
      <c r="X24" s="12">
        <v>47.4</v>
      </c>
    </row>
    <row r="25" spans="2:24" x14ac:dyDescent="0.25">
      <c r="B25" s="8" t="s">
        <v>39</v>
      </c>
      <c r="D25" s="12">
        <v>5468.4</v>
      </c>
      <c r="E25" s="12">
        <v>5421.654614</v>
      </c>
      <c r="F25" s="12">
        <v>5408</v>
      </c>
      <c r="G25" s="12">
        <v>5356.5</v>
      </c>
      <c r="H25" s="12">
        <v>5356.5</v>
      </c>
      <c r="I25" s="10"/>
      <c r="J25" s="12">
        <v>5307.0999999999995</v>
      </c>
      <c r="K25" s="12">
        <v>5235.7</v>
      </c>
      <c r="L25" s="12">
        <v>5175.8999999999996</v>
      </c>
      <c r="M25" s="12">
        <v>5158.9000000000005</v>
      </c>
      <c r="N25" s="12">
        <v>5158.9000000000005</v>
      </c>
      <c r="P25" s="12">
        <v>5187.4999999999991</v>
      </c>
      <c r="Q25" s="12">
        <v>5131.1000000000004</v>
      </c>
      <c r="R25" s="12">
        <v>5092.3999999999996</v>
      </c>
      <c r="S25" s="12">
        <v>5026.3</v>
      </c>
      <c r="T25" s="12">
        <v>5026.3</v>
      </c>
      <c r="V25" s="12">
        <v>4986.8</v>
      </c>
      <c r="W25" s="12">
        <v>4983.1000000000004</v>
      </c>
      <c r="X25" s="12">
        <v>4962.8</v>
      </c>
    </row>
    <row r="26" spans="2:24" x14ac:dyDescent="0.25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38"/>
      <c r="Q26" s="38"/>
      <c r="R26" s="38"/>
      <c r="S26" s="38"/>
      <c r="T26" s="38"/>
      <c r="V26" s="38"/>
      <c r="W26" s="38"/>
      <c r="X26" s="38"/>
    </row>
    <row r="27" spans="2:24" x14ac:dyDescent="0.25">
      <c r="B27" s="8" t="s">
        <v>96</v>
      </c>
      <c r="D27" s="21"/>
      <c r="E27" s="21"/>
      <c r="F27" s="12"/>
      <c r="G27" s="21"/>
      <c r="H27" s="22"/>
      <c r="I27" s="22"/>
      <c r="J27" s="21"/>
      <c r="K27" s="21"/>
      <c r="L27" s="12"/>
      <c r="M27" s="21"/>
      <c r="N27" s="22"/>
      <c r="P27" s="40"/>
      <c r="Q27" s="40"/>
      <c r="R27" s="40"/>
      <c r="S27" s="40"/>
      <c r="T27" s="40"/>
      <c r="V27" s="40"/>
      <c r="W27" s="40"/>
      <c r="X27" s="40"/>
    </row>
    <row r="28" spans="2:24" x14ac:dyDescent="0.25">
      <c r="B28" s="1" t="s">
        <v>40</v>
      </c>
      <c r="D28" s="12">
        <v>825.5</v>
      </c>
      <c r="E28" s="23">
        <v>918.3</v>
      </c>
      <c r="F28" s="12">
        <v>1000.4</v>
      </c>
      <c r="G28" s="21">
        <v>962.6</v>
      </c>
      <c r="H28" s="12">
        <v>962.6</v>
      </c>
      <c r="I28" s="12"/>
      <c r="J28" s="12">
        <v>978</v>
      </c>
      <c r="K28" s="12">
        <v>941.9</v>
      </c>
      <c r="L28" s="12">
        <v>918.2</v>
      </c>
      <c r="M28" s="21">
        <v>866.7</v>
      </c>
      <c r="N28" s="12">
        <v>866.7</v>
      </c>
      <c r="P28" s="12">
        <v>954.2</v>
      </c>
      <c r="Q28" s="12">
        <v>988.8</v>
      </c>
      <c r="R28" s="12">
        <v>958.9</v>
      </c>
      <c r="S28" s="12">
        <v>890.1</v>
      </c>
      <c r="T28" s="12">
        <v>890.1</v>
      </c>
      <c r="V28" s="12">
        <v>928.9</v>
      </c>
      <c r="W28" s="12">
        <v>999.3</v>
      </c>
      <c r="X28" s="12">
        <v>964.4</v>
      </c>
    </row>
    <row r="29" spans="2:24" x14ac:dyDescent="0.25">
      <c r="B29" s="1" t="s">
        <v>41</v>
      </c>
      <c r="D29" s="12">
        <v>12.5</v>
      </c>
      <c r="E29" s="12">
        <v>14.7</v>
      </c>
      <c r="F29" s="12">
        <v>17.7</v>
      </c>
      <c r="G29" s="21">
        <v>14.7</v>
      </c>
      <c r="H29" s="12">
        <v>14.7</v>
      </c>
      <c r="I29" s="12"/>
      <c r="J29" s="12">
        <v>15.5</v>
      </c>
      <c r="K29" s="12">
        <v>16.2</v>
      </c>
      <c r="L29" s="12">
        <v>19.7</v>
      </c>
      <c r="M29" s="21">
        <v>15.2</v>
      </c>
      <c r="N29" s="12">
        <v>15.2</v>
      </c>
      <c r="P29" s="12">
        <v>17.8</v>
      </c>
      <c r="Q29" s="12">
        <v>19</v>
      </c>
      <c r="R29" s="12">
        <v>41.9</v>
      </c>
      <c r="S29" s="12">
        <v>26.6</v>
      </c>
      <c r="T29" s="12">
        <v>26.6</v>
      </c>
      <c r="V29" s="12">
        <v>30.9</v>
      </c>
      <c r="W29" s="12">
        <v>33.799999999999997</v>
      </c>
      <c r="X29" s="12">
        <v>46.1</v>
      </c>
    </row>
    <row r="30" spans="2:24" x14ac:dyDescent="0.25">
      <c r="B30" s="1" t="s">
        <v>102</v>
      </c>
      <c r="D30" s="12">
        <v>26.7</v>
      </c>
      <c r="E30" s="12">
        <v>20.7</v>
      </c>
      <c r="F30" s="12">
        <v>9.3000000000000007</v>
      </c>
      <c r="G30" s="21">
        <v>29.6</v>
      </c>
      <c r="H30" s="12">
        <v>29.6</v>
      </c>
      <c r="I30" s="12"/>
      <c r="J30" s="12">
        <v>2.2999999999999998</v>
      </c>
      <c r="K30" s="12">
        <v>15.7</v>
      </c>
      <c r="L30" s="12">
        <v>4.9000000000000004</v>
      </c>
      <c r="M30" s="21">
        <v>19.399999999999999</v>
      </c>
      <c r="N30" s="12">
        <v>19.399999999999999</v>
      </c>
      <c r="P30" s="12">
        <v>0.1</v>
      </c>
      <c r="Q30" s="12">
        <v>0</v>
      </c>
      <c r="R30" s="12">
        <v>24.8</v>
      </c>
      <c r="S30" s="12">
        <v>45.5</v>
      </c>
      <c r="T30" s="12">
        <v>45.5</v>
      </c>
      <c r="V30" s="12">
        <v>26.3</v>
      </c>
      <c r="W30" s="12">
        <v>13.1</v>
      </c>
      <c r="X30" s="12">
        <v>4.7</v>
      </c>
    </row>
    <row r="31" spans="2:24" x14ac:dyDescent="0.25">
      <c r="B31" s="1" t="s">
        <v>42</v>
      </c>
      <c r="D31" s="12">
        <v>84.8</v>
      </c>
      <c r="E31" s="23">
        <v>85.6</v>
      </c>
      <c r="F31" s="12">
        <v>86.3</v>
      </c>
      <c r="G31" s="21">
        <v>87.4</v>
      </c>
      <c r="H31" s="12">
        <v>87.4</v>
      </c>
      <c r="I31" s="12"/>
      <c r="J31" s="12">
        <v>83.7</v>
      </c>
      <c r="K31" s="12">
        <v>4.3</v>
      </c>
      <c r="L31" s="12">
        <v>3.7</v>
      </c>
      <c r="M31" s="21">
        <v>4.5999999999999996</v>
      </c>
      <c r="N31" s="12">
        <v>4.5999999999999996</v>
      </c>
      <c r="P31" s="12">
        <v>6.3</v>
      </c>
      <c r="Q31" s="12">
        <v>5.0999999999999996</v>
      </c>
      <c r="R31" s="12">
        <v>22.6</v>
      </c>
      <c r="S31" s="12">
        <v>7.1</v>
      </c>
      <c r="T31" s="12">
        <v>7.1</v>
      </c>
      <c r="V31" s="12">
        <v>3.2</v>
      </c>
      <c r="W31" s="12">
        <v>7.8</v>
      </c>
      <c r="X31" s="12">
        <v>10</v>
      </c>
    </row>
    <row r="32" spans="2:24" x14ac:dyDescent="0.25">
      <c r="B32" s="1" t="s">
        <v>43</v>
      </c>
      <c r="D32" s="12">
        <v>32.700000000000003</v>
      </c>
      <c r="E32" s="23">
        <v>29.8</v>
      </c>
      <c r="F32" s="12">
        <v>25.9</v>
      </c>
      <c r="G32" s="21">
        <v>30.9</v>
      </c>
      <c r="H32" s="12">
        <v>30.9</v>
      </c>
      <c r="I32" s="12"/>
      <c r="J32" s="12">
        <v>37.4</v>
      </c>
      <c r="K32" s="12">
        <v>35.1</v>
      </c>
      <c r="L32" s="12">
        <v>34.700000000000003</v>
      </c>
      <c r="M32" s="21">
        <v>37.6</v>
      </c>
      <c r="N32" s="12">
        <v>37.6</v>
      </c>
      <c r="P32" s="12">
        <v>41.9</v>
      </c>
      <c r="Q32" s="12">
        <v>34.4</v>
      </c>
      <c r="R32" s="12">
        <v>32.6</v>
      </c>
      <c r="S32" s="12">
        <v>31.5</v>
      </c>
      <c r="T32" s="12">
        <v>31.5</v>
      </c>
      <c r="V32" s="12">
        <v>32.5</v>
      </c>
      <c r="W32" s="12">
        <v>30.9</v>
      </c>
      <c r="X32" s="12">
        <v>29.3</v>
      </c>
    </row>
    <row r="33" spans="1:24" x14ac:dyDescent="0.25">
      <c r="B33" s="6" t="s">
        <v>44</v>
      </c>
      <c r="D33" s="20">
        <v>162</v>
      </c>
      <c r="E33" s="20">
        <v>46.5</v>
      </c>
      <c r="F33" s="20">
        <v>137.1</v>
      </c>
      <c r="G33" s="20">
        <v>106.6</v>
      </c>
      <c r="H33" s="20">
        <v>106.6</v>
      </c>
      <c r="I33" s="20"/>
      <c r="J33" s="20">
        <v>36.799999999999997</v>
      </c>
      <c r="K33" s="20">
        <v>27.1</v>
      </c>
      <c r="L33" s="20">
        <v>106.3</v>
      </c>
      <c r="M33" s="20">
        <v>40.700000000000003</v>
      </c>
      <c r="N33" s="20">
        <v>40.700000000000003</v>
      </c>
      <c r="P33" s="20">
        <v>35.700000000000003</v>
      </c>
      <c r="Q33" s="20">
        <v>26.5</v>
      </c>
      <c r="R33" s="20">
        <v>43.3</v>
      </c>
      <c r="S33" s="20">
        <v>28.2</v>
      </c>
      <c r="T33" s="20">
        <v>28.2</v>
      </c>
      <c r="V33" s="20">
        <v>46.1</v>
      </c>
      <c r="W33" s="20">
        <v>43.2</v>
      </c>
      <c r="X33" s="20">
        <v>131.69999999999999</v>
      </c>
    </row>
    <row r="34" spans="1:24" x14ac:dyDescent="0.25">
      <c r="D34" s="24"/>
      <c r="E34" s="12"/>
      <c r="F34" s="22"/>
      <c r="G34" s="12"/>
      <c r="H34" s="12"/>
      <c r="I34" s="12"/>
      <c r="J34" s="24"/>
      <c r="K34" s="12"/>
      <c r="L34" s="22"/>
      <c r="M34" s="12"/>
      <c r="N34" s="12"/>
      <c r="P34" s="41"/>
      <c r="Q34" s="41"/>
      <c r="R34" s="41"/>
      <c r="S34" s="41"/>
      <c r="T34" s="41"/>
      <c r="V34" s="41"/>
      <c r="W34" s="41"/>
      <c r="X34" s="41"/>
    </row>
    <row r="35" spans="1:24" x14ac:dyDescent="0.25">
      <c r="B35" s="8" t="s">
        <v>45</v>
      </c>
      <c r="D35" s="12">
        <v>1144.2</v>
      </c>
      <c r="E35" s="12">
        <v>1115.5999999999999</v>
      </c>
      <c r="F35" s="12">
        <v>1276.7</v>
      </c>
      <c r="G35" s="12">
        <v>1231.8000000000002</v>
      </c>
      <c r="H35" s="12">
        <v>1231.8000000000002</v>
      </c>
      <c r="I35" s="12"/>
      <c r="J35" s="12">
        <v>1153.7</v>
      </c>
      <c r="K35" s="12">
        <v>1040.3</v>
      </c>
      <c r="L35" s="12">
        <v>1087.5000000000002</v>
      </c>
      <c r="M35" s="12">
        <v>984.20000000000016</v>
      </c>
      <c r="N35" s="12">
        <v>984.20000000000016</v>
      </c>
      <c r="P35" s="12">
        <v>1056</v>
      </c>
      <c r="Q35" s="12">
        <v>1073.8</v>
      </c>
      <c r="R35" s="12">
        <v>1124.0999999999997</v>
      </c>
      <c r="S35" s="12">
        <v>1029</v>
      </c>
      <c r="T35" s="12">
        <v>1029</v>
      </c>
      <c r="V35" s="12">
        <v>1067.9000000000001</v>
      </c>
      <c r="W35" s="12">
        <v>1128.0999999999999</v>
      </c>
      <c r="X35" s="12">
        <v>1186.2</v>
      </c>
    </row>
    <row r="36" spans="1:24" x14ac:dyDescent="0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P36" s="38"/>
      <c r="Q36" s="38"/>
      <c r="R36" s="38"/>
      <c r="S36" s="38"/>
      <c r="T36" s="38"/>
      <c r="V36" s="38"/>
      <c r="W36" s="38"/>
      <c r="X36" s="38"/>
    </row>
    <row r="37" spans="1:24" x14ac:dyDescent="0.25">
      <c r="B37" s="25" t="s">
        <v>46</v>
      </c>
      <c r="D37" s="26">
        <v>6612.5999999999995</v>
      </c>
      <c r="E37" s="26">
        <v>6537.2546139999995</v>
      </c>
      <c r="F37" s="26">
        <v>6684.7</v>
      </c>
      <c r="G37" s="26">
        <v>6588.3</v>
      </c>
      <c r="H37" s="26">
        <v>6588.3</v>
      </c>
      <c r="I37" s="26"/>
      <c r="J37" s="27">
        <v>6460.7999999999993</v>
      </c>
      <c r="K37" s="26">
        <v>6276</v>
      </c>
      <c r="L37" s="26">
        <v>6263.4</v>
      </c>
      <c r="M37" s="26">
        <v>6143.1</v>
      </c>
      <c r="N37" s="26">
        <v>6143.1</v>
      </c>
      <c r="O37" s="54"/>
      <c r="P37" s="26">
        <v>6243.4999999999991</v>
      </c>
      <c r="Q37" s="26">
        <v>6204.9000000000005</v>
      </c>
      <c r="R37" s="26">
        <v>6216.4999999999991</v>
      </c>
      <c r="S37" s="26">
        <v>6055.3</v>
      </c>
      <c r="T37" s="26">
        <v>6055.3</v>
      </c>
      <c r="V37" s="26">
        <v>6054.7</v>
      </c>
      <c r="W37" s="26">
        <v>6111.2</v>
      </c>
      <c r="X37" s="26">
        <v>6149</v>
      </c>
    </row>
    <row r="38" spans="1:24" x14ac:dyDescent="0.25">
      <c r="B38" s="8"/>
      <c r="F38" s="28"/>
      <c r="L38" s="28"/>
      <c r="Q38" s="1"/>
      <c r="R38" s="1"/>
      <c r="S38" s="1"/>
      <c r="T38" s="1"/>
      <c r="V38" s="1"/>
      <c r="W38" s="1"/>
      <c r="X38" s="1"/>
    </row>
    <row r="39" spans="1:24" ht="15.75" hidden="1" x14ac:dyDescent="0.25">
      <c r="A39" s="35"/>
      <c r="B39" s="35" t="s">
        <v>95</v>
      </c>
      <c r="C39" s="35"/>
      <c r="D39" s="36" t="s">
        <v>5</v>
      </c>
      <c r="E39" s="36" t="s">
        <v>5</v>
      </c>
      <c r="F39" s="36" t="s">
        <v>5</v>
      </c>
      <c r="G39" s="36" t="s">
        <v>5</v>
      </c>
      <c r="H39" s="36" t="s">
        <v>5</v>
      </c>
      <c r="I39" s="36"/>
      <c r="J39" s="36" t="s">
        <v>6</v>
      </c>
      <c r="K39" s="36" t="s">
        <v>6</v>
      </c>
      <c r="L39" s="36" t="s">
        <v>6</v>
      </c>
      <c r="M39" s="36" t="s">
        <v>6</v>
      </c>
      <c r="N39" s="36" t="s">
        <v>6</v>
      </c>
      <c r="O39" s="35"/>
      <c r="P39" s="36" t="s">
        <v>105</v>
      </c>
      <c r="Q39" s="36" t="s">
        <v>105</v>
      </c>
      <c r="R39" s="35" t="str">
        <f t="shared" ref="R39:T39" si="1">Q39</f>
        <v>2021/22</v>
      </c>
      <c r="S39" s="35" t="str">
        <f t="shared" si="1"/>
        <v>2021/22</v>
      </c>
      <c r="T39" s="35" t="str">
        <f t="shared" si="1"/>
        <v>2021/22</v>
      </c>
      <c r="U39" s="35"/>
      <c r="V39" s="35"/>
      <c r="W39" s="35"/>
      <c r="X39" s="35"/>
    </row>
    <row r="40" spans="1:24" ht="15.75" hidden="1" x14ac:dyDescent="0.25">
      <c r="A40" s="35"/>
      <c r="B40" s="35" t="s">
        <v>9</v>
      </c>
      <c r="C40" s="35"/>
      <c r="D40" s="36" t="s">
        <v>1</v>
      </c>
      <c r="E40" s="36" t="s">
        <v>2</v>
      </c>
      <c r="F40" s="36" t="s">
        <v>3</v>
      </c>
      <c r="G40" s="36" t="s">
        <v>4</v>
      </c>
      <c r="H40" s="36" t="s">
        <v>0</v>
      </c>
      <c r="I40" s="36"/>
      <c r="J40" s="36" t="s">
        <v>1</v>
      </c>
      <c r="K40" s="36" t="s">
        <v>2</v>
      </c>
      <c r="L40" s="36" t="s">
        <v>3</v>
      </c>
      <c r="M40" s="36" t="s">
        <v>4</v>
      </c>
      <c r="N40" s="36" t="s">
        <v>0</v>
      </c>
      <c r="O40" s="35"/>
      <c r="P40" s="36" t="s">
        <v>1</v>
      </c>
      <c r="Q40" s="36" t="s">
        <v>2</v>
      </c>
      <c r="R40" s="36" t="s">
        <v>3</v>
      </c>
      <c r="S40" s="36" t="s">
        <v>4</v>
      </c>
      <c r="T40" s="36" t="s">
        <v>0</v>
      </c>
      <c r="U40" s="35"/>
      <c r="V40" s="36"/>
      <c r="W40" s="36"/>
      <c r="X40" s="36"/>
    </row>
    <row r="41" spans="1:24" x14ac:dyDescent="0.25">
      <c r="B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16"/>
      <c r="Q41" s="16"/>
      <c r="R41" s="16"/>
      <c r="S41" s="16"/>
      <c r="T41" s="16"/>
      <c r="V41" s="16"/>
      <c r="W41" s="16"/>
      <c r="X41" s="16"/>
    </row>
    <row r="42" spans="1:24" x14ac:dyDescent="0.25">
      <c r="B42" s="8" t="s">
        <v>98</v>
      </c>
      <c r="Q42" s="1"/>
      <c r="R42" s="1"/>
      <c r="S42" s="1"/>
      <c r="T42" s="1"/>
      <c r="V42" s="1"/>
      <c r="W42" s="1"/>
      <c r="X42" s="1"/>
    </row>
    <row r="43" spans="1:24" x14ac:dyDescent="0.25">
      <c r="B43" s="1" t="s">
        <v>47</v>
      </c>
      <c r="D43" s="12">
        <v>95.7</v>
      </c>
      <c r="E43" s="21">
        <v>95.7</v>
      </c>
      <c r="F43" s="12">
        <v>95.7</v>
      </c>
      <c r="G43" s="12">
        <v>95.7</v>
      </c>
      <c r="H43" s="12">
        <v>95.7</v>
      </c>
      <c r="I43" s="12"/>
      <c r="J43" s="12">
        <v>95.7</v>
      </c>
      <c r="K43" s="21">
        <v>95.7</v>
      </c>
      <c r="L43" s="12">
        <v>95.7</v>
      </c>
      <c r="M43" s="12">
        <v>95.7</v>
      </c>
      <c r="N43" s="12">
        <v>95.7</v>
      </c>
      <c r="P43" s="12">
        <v>95.7</v>
      </c>
      <c r="Q43" s="12">
        <v>95.7</v>
      </c>
      <c r="R43" s="12">
        <v>95.7</v>
      </c>
      <c r="S43" s="12">
        <v>95.7</v>
      </c>
      <c r="T43" s="12">
        <v>95.7</v>
      </c>
      <c r="V43" s="12">
        <v>95.7</v>
      </c>
      <c r="W43" s="12">
        <v>95.7</v>
      </c>
      <c r="X43" s="12">
        <v>95.7</v>
      </c>
    </row>
    <row r="44" spans="1:24" x14ac:dyDescent="0.25">
      <c r="B44" s="1" t="s">
        <v>121</v>
      </c>
      <c r="D44" s="12">
        <v>-2.9</v>
      </c>
      <c r="E44" s="21">
        <v>-3</v>
      </c>
      <c r="F44" s="12">
        <v>-2.6</v>
      </c>
      <c r="G44" s="12">
        <v>-2.1</v>
      </c>
      <c r="H44" s="12">
        <v>-2.1</v>
      </c>
      <c r="I44" s="12"/>
      <c r="J44" s="12">
        <v>-2</v>
      </c>
      <c r="K44" s="21">
        <v>-1.8</v>
      </c>
      <c r="L44" s="12">
        <v>-1.5</v>
      </c>
      <c r="M44" s="12">
        <v>-1.3</v>
      </c>
      <c r="N44" s="12">
        <v>-1.3</v>
      </c>
      <c r="P44" s="12">
        <v>-1</v>
      </c>
      <c r="Q44" s="12">
        <v>0</v>
      </c>
      <c r="R44" s="12">
        <v>0</v>
      </c>
      <c r="S44" s="12">
        <v>0</v>
      </c>
      <c r="T44" s="12">
        <v>0</v>
      </c>
      <c r="V44" s="12">
        <v>0</v>
      </c>
      <c r="W44" s="12">
        <v>0</v>
      </c>
      <c r="X44" s="12">
        <v>0</v>
      </c>
    </row>
    <row r="45" spans="1:24" x14ac:dyDescent="0.25">
      <c r="B45" s="1" t="s">
        <v>48</v>
      </c>
      <c r="D45" s="12">
        <v>0.27299800000000002</v>
      </c>
      <c r="E45" s="21">
        <v>0.3</v>
      </c>
      <c r="F45" s="12">
        <v>0.3</v>
      </c>
      <c r="G45" s="12">
        <v>0.3</v>
      </c>
      <c r="H45" s="12">
        <v>0.3</v>
      </c>
      <c r="I45" s="12"/>
      <c r="J45" s="12">
        <v>0.27299800000000002</v>
      </c>
      <c r="K45" s="21">
        <v>0.3</v>
      </c>
      <c r="L45" s="12">
        <v>0.3</v>
      </c>
      <c r="M45" s="12">
        <v>0.3</v>
      </c>
      <c r="N45" s="12">
        <v>0.3</v>
      </c>
      <c r="P45" s="12">
        <v>0.27299800000000002</v>
      </c>
      <c r="Q45" s="12">
        <v>0.3</v>
      </c>
      <c r="R45" s="12">
        <v>0.3</v>
      </c>
      <c r="S45" s="12">
        <v>0.3</v>
      </c>
      <c r="T45" s="12">
        <v>0.3</v>
      </c>
      <c r="V45" s="12">
        <v>0.3</v>
      </c>
      <c r="W45" s="12">
        <v>0.3</v>
      </c>
      <c r="X45" s="12">
        <v>0.3</v>
      </c>
    </row>
    <row r="46" spans="1:24" x14ac:dyDescent="0.25">
      <c r="B46" s="1" t="s">
        <v>49</v>
      </c>
      <c r="D46" s="12">
        <v>-11.8</v>
      </c>
      <c r="E46" s="21">
        <v>-11.8</v>
      </c>
      <c r="F46" s="12">
        <v>-11.8</v>
      </c>
      <c r="G46" s="12">
        <v>-11.8</v>
      </c>
      <c r="H46" s="12">
        <v>-11.8</v>
      </c>
      <c r="I46" s="12"/>
      <c r="J46" s="12">
        <v>-3.3</v>
      </c>
      <c r="K46" s="21">
        <v>-2.6</v>
      </c>
      <c r="L46" s="12">
        <v>-2.6</v>
      </c>
      <c r="M46" s="12">
        <v>-2.6</v>
      </c>
      <c r="N46" s="12">
        <v>-2.6</v>
      </c>
      <c r="P46" s="12">
        <v>-1</v>
      </c>
      <c r="Q46" s="12">
        <v>-22.7</v>
      </c>
      <c r="R46" s="12">
        <v>-76</v>
      </c>
      <c r="S46" s="12">
        <v>-76</v>
      </c>
      <c r="T46" s="12">
        <v>-76</v>
      </c>
      <c r="V46" s="12">
        <v>-43.5</v>
      </c>
      <c r="W46" s="12">
        <v>-43.5</v>
      </c>
      <c r="X46" s="12">
        <v>-43.5</v>
      </c>
    </row>
    <row r="47" spans="1:24" x14ac:dyDescent="0.25">
      <c r="B47" s="1" t="s">
        <v>50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/>
      <c r="J47" s="12">
        <v>0</v>
      </c>
      <c r="K47" s="12">
        <v>0</v>
      </c>
      <c r="L47" s="12">
        <v>0</v>
      </c>
      <c r="M47" s="12">
        <v>76.599999999999994</v>
      </c>
      <c r="N47" s="12">
        <v>76.599999999999994</v>
      </c>
      <c r="P47" s="12">
        <v>0</v>
      </c>
      <c r="Q47" s="12">
        <v>0</v>
      </c>
      <c r="R47" s="12">
        <v>0</v>
      </c>
      <c r="S47" s="48">
        <v>76.599999999999994</v>
      </c>
      <c r="T47" s="48">
        <v>76.599999999999994</v>
      </c>
      <c r="V47" s="48">
        <v>0</v>
      </c>
      <c r="W47" s="48">
        <v>0</v>
      </c>
      <c r="X47" s="48">
        <v>0</v>
      </c>
    </row>
    <row r="48" spans="1:24" x14ac:dyDescent="0.25">
      <c r="B48" s="6" t="s">
        <v>51</v>
      </c>
      <c r="D48" s="20">
        <v>2530.6999999999998</v>
      </c>
      <c r="E48" s="20">
        <v>2558.9</v>
      </c>
      <c r="F48" s="20">
        <v>2678.2</v>
      </c>
      <c r="G48" s="20">
        <v>2681.9</v>
      </c>
      <c r="H48" s="20">
        <v>2681.9</v>
      </c>
      <c r="I48" s="12"/>
      <c r="J48" s="20">
        <v>2721.3</v>
      </c>
      <c r="K48" s="20">
        <v>2772.7</v>
      </c>
      <c r="L48" s="20">
        <v>2928.9</v>
      </c>
      <c r="M48" s="20">
        <v>2870.2</v>
      </c>
      <c r="N48" s="20">
        <v>2870.2</v>
      </c>
      <c r="P48" s="20">
        <v>2899.1</v>
      </c>
      <c r="Q48" s="20">
        <v>2938.5</v>
      </c>
      <c r="R48" s="20">
        <v>3087.2</v>
      </c>
      <c r="S48" s="20">
        <v>3055.2</v>
      </c>
      <c r="T48" s="20">
        <v>3055.2</v>
      </c>
      <c r="V48" s="20">
        <v>3094</v>
      </c>
      <c r="W48" s="20">
        <v>3142.8</v>
      </c>
      <c r="X48" s="20">
        <v>3292.2</v>
      </c>
    </row>
    <row r="49" spans="2:24" x14ac:dyDescent="0.25">
      <c r="B49" s="8" t="s">
        <v>124</v>
      </c>
      <c r="D49" s="12">
        <v>2611.9729979999997</v>
      </c>
      <c r="E49" s="12">
        <v>2640.1</v>
      </c>
      <c r="F49" s="12">
        <v>2759.7999999999997</v>
      </c>
      <c r="G49" s="12">
        <v>2764</v>
      </c>
      <c r="H49" s="12">
        <v>2764</v>
      </c>
      <c r="I49" s="12"/>
      <c r="J49" s="12">
        <v>2811.9729980000002</v>
      </c>
      <c r="K49" s="12">
        <v>2864.2999999999997</v>
      </c>
      <c r="L49" s="12">
        <v>3020.8</v>
      </c>
      <c r="M49" s="12">
        <v>3038.8999999999996</v>
      </c>
      <c r="N49" s="12">
        <v>3038.8999999999996</v>
      </c>
      <c r="P49" s="12">
        <v>2993.0729980000001</v>
      </c>
      <c r="Q49" s="12">
        <v>3011.8</v>
      </c>
      <c r="R49" s="12">
        <v>3107.2</v>
      </c>
      <c r="S49" s="12">
        <v>3151.8</v>
      </c>
      <c r="T49" s="12">
        <v>3151.8</v>
      </c>
      <c r="V49" s="12">
        <v>3146.5</v>
      </c>
      <c r="W49" s="12">
        <v>3195.3</v>
      </c>
      <c r="X49" s="12">
        <v>3344.7</v>
      </c>
    </row>
    <row r="50" spans="2:24" x14ac:dyDescent="0.25">
      <c r="B50" s="6" t="s">
        <v>106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12"/>
      <c r="J50" s="56">
        <v>0</v>
      </c>
      <c r="K50" s="56">
        <v>0</v>
      </c>
      <c r="L50" s="56">
        <v>0</v>
      </c>
      <c r="M50" s="56">
        <v>0</v>
      </c>
      <c r="N50" s="56">
        <v>0</v>
      </c>
      <c r="P50" s="20">
        <v>0.4</v>
      </c>
      <c r="Q50" s="20">
        <v>0.4</v>
      </c>
      <c r="R50" s="20">
        <v>0.4</v>
      </c>
      <c r="S50" s="20">
        <v>0.5</v>
      </c>
      <c r="T50" s="20">
        <v>0.5</v>
      </c>
      <c r="V50" s="20">
        <v>0.5</v>
      </c>
      <c r="W50" s="20">
        <v>0.5</v>
      </c>
      <c r="X50" s="20">
        <v>0.5</v>
      </c>
    </row>
    <row r="51" spans="2:24" x14ac:dyDescent="0.25">
      <c r="B51" s="8" t="s">
        <v>52</v>
      </c>
      <c r="D51" s="12">
        <v>2612</v>
      </c>
      <c r="E51" s="12">
        <v>2640.1</v>
      </c>
      <c r="F51" s="12">
        <v>2759.8</v>
      </c>
      <c r="G51" s="12">
        <v>2764</v>
      </c>
      <c r="H51" s="12">
        <v>2764</v>
      </c>
      <c r="I51" s="12"/>
      <c r="J51" s="12">
        <v>2812</v>
      </c>
      <c r="K51" s="12">
        <v>2864.3</v>
      </c>
      <c r="L51" s="12">
        <v>3020.8</v>
      </c>
      <c r="M51" s="12">
        <v>3038.9</v>
      </c>
      <c r="N51" s="12">
        <v>3038.9</v>
      </c>
      <c r="P51" s="12">
        <v>2993.4729980000002</v>
      </c>
      <c r="Q51" s="12">
        <v>3012.2000000000003</v>
      </c>
      <c r="R51" s="12">
        <v>3107.6</v>
      </c>
      <c r="S51" s="12">
        <v>3152.3</v>
      </c>
      <c r="T51" s="12">
        <v>3152.3</v>
      </c>
      <c r="V51" s="12">
        <v>3147</v>
      </c>
      <c r="W51" s="12">
        <v>3195.8</v>
      </c>
      <c r="X51" s="12">
        <v>3345.2</v>
      </c>
    </row>
    <row r="52" spans="2:24" x14ac:dyDescent="0.2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38"/>
      <c r="Q52" s="38"/>
      <c r="R52" s="38"/>
      <c r="S52" s="38"/>
      <c r="T52" s="38"/>
      <c r="V52" s="38"/>
      <c r="W52" s="38"/>
      <c r="X52" s="38"/>
    </row>
    <row r="53" spans="2:24" x14ac:dyDescent="0.25">
      <c r="B53" s="1" t="s">
        <v>35</v>
      </c>
      <c r="D53" s="12">
        <v>217.1</v>
      </c>
      <c r="E53" s="21">
        <v>213.9</v>
      </c>
      <c r="F53" s="12">
        <v>208.6</v>
      </c>
      <c r="G53" s="21">
        <v>210</v>
      </c>
      <c r="H53" s="12">
        <v>210</v>
      </c>
      <c r="I53" s="12"/>
      <c r="J53" s="12">
        <v>195.7</v>
      </c>
      <c r="K53" s="21">
        <v>194.5</v>
      </c>
      <c r="L53" s="12">
        <v>183.9</v>
      </c>
      <c r="M53" s="12">
        <v>199.2</v>
      </c>
      <c r="N53" s="12">
        <v>199.2</v>
      </c>
      <c r="P53" s="12">
        <v>199.7</v>
      </c>
      <c r="Q53" s="12">
        <v>187.1</v>
      </c>
      <c r="R53" s="12">
        <v>197</v>
      </c>
      <c r="S53" s="12">
        <v>192.8</v>
      </c>
      <c r="T53" s="12">
        <v>192.8</v>
      </c>
      <c r="V53" s="12">
        <v>193.2</v>
      </c>
      <c r="W53" s="12">
        <v>193.1</v>
      </c>
      <c r="X53" s="12">
        <v>195.4</v>
      </c>
    </row>
    <row r="54" spans="2:24" x14ac:dyDescent="0.25">
      <c r="B54" s="1" t="s">
        <v>53</v>
      </c>
      <c r="D54" s="12">
        <v>714</v>
      </c>
      <c r="E54" s="21">
        <v>671.27890200000002</v>
      </c>
      <c r="F54" s="12">
        <v>644.70000000000005</v>
      </c>
      <c r="G54" s="21">
        <v>598.9</v>
      </c>
      <c r="H54" s="12">
        <v>598.9</v>
      </c>
      <c r="I54" s="12"/>
      <c r="J54" s="12">
        <v>568.9</v>
      </c>
      <c r="K54" s="21">
        <v>531.79999999999995</v>
      </c>
      <c r="L54" s="12">
        <v>496.1</v>
      </c>
      <c r="M54" s="12">
        <v>495.5</v>
      </c>
      <c r="N54" s="12">
        <v>495.5</v>
      </c>
      <c r="P54" s="12">
        <v>447.2</v>
      </c>
      <c r="Q54" s="12">
        <v>409</v>
      </c>
      <c r="R54" s="12">
        <v>389.1</v>
      </c>
      <c r="S54" s="12">
        <v>343.5</v>
      </c>
      <c r="T54" s="12">
        <v>343.5</v>
      </c>
      <c r="V54" s="12">
        <v>306.60000000000002</v>
      </c>
      <c r="W54" s="12">
        <v>264.2</v>
      </c>
      <c r="X54" s="12">
        <v>243.4</v>
      </c>
    </row>
    <row r="55" spans="2:24" x14ac:dyDescent="0.25">
      <c r="B55" s="1" t="s">
        <v>125</v>
      </c>
      <c r="D55" s="12">
        <v>27.3</v>
      </c>
      <c r="E55" s="21">
        <v>27.361492999999999</v>
      </c>
      <c r="F55" s="12">
        <v>27.5</v>
      </c>
      <c r="G55" s="21">
        <v>27.3</v>
      </c>
      <c r="H55" s="12">
        <v>27.3</v>
      </c>
      <c r="I55" s="12"/>
      <c r="J55" s="12">
        <v>27.4</v>
      </c>
      <c r="K55" s="21">
        <v>27.5</v>
      </c>
      <c r="L55" s="12">
        <v>27.6</v>
      </c>
      <c r="M55" s="12">
        <v>27.7</v>
      </c>
      <c r="N55" s="12">
        <v>27.7</v>
      </c>
      <c r="P55" s="12">
        <v>27.8</v>
      </c>
      <c r="Q55" s="12">
        <v>27.9</v>
      </c>
      <c r="R55" s="12">
        <v>28</v>
      </c>
      <c r="S55" s="12">
        <v>28</v>
      </c>
      <c r="T55" s="12">
        <v>28</v>
      </c>
      <c r="V55" s="12">
        <v>28.1</v>
      </c>
      <c r="W55" s="12">
        <v>28.1</v>
      </c>
      <c r="X55" s="12">
        <v>28.2</v>
      </c>
    </row>
    <row r="56" spans="2:24" x14ac:dyDescent="0.25">
      <c r="B56" s="1" t="s">
        <v>99</v>
      </c>
      <c r="D56" s="12">
        <v>1745.4</v>
      </c>
      <c r="E56" s="21">
        <v>1775.8</v>
      </c>
      <c r="F56" s="12">
        <v>1736.2</v>
      </c>
      <c r="G56" s="21">
        <v>1821.7</v>
      </c>
      <c r="H56" s="12">
        <v>1821.7</v>
      </c>
      <c r="I56" s="12"/>
      <c r="J56" s="12">
        <v>1557.1</v>
      </c>
      <c r="K56" s="21">
        <v>1447.5</v>
      </c>
      <c r="L56" s="12">
        <v>1147.9000000000001</v>
      </c>
      <c r="M56" s="12">
        <v>0</v>
      </c>
      <c r="N56" s="12">
        <v>0</v>
      </c>
      <c r="P56" s="12">
        <v>0</v>
      </c>
      <c r="Q56" s="12">
        <v>1095.5</v>
      </c>
      <c r="R56" s="12">
        <v>1055.7</v>
      </c>
      <c r="S56" s="12">
        <v>996.1</v>
      </c>
      <c r="T56" s="12">
        <v>996.1</v>
      </c>
      <c r="V56" s="12">
        <v>996.5</v>
      </c>
      <c r="W56" s="12">
        <v>1096.9000000000001</v>
      </c>
      <c r="X56" s="12">
        <v>947.3</v>
      </c>
    </row>
    <row r="57" spans="2:24" x14ac:dyDescent="0.25">
      <c r="B57" s="6" t="s">
        <v>54</v>
      </c>
      <c r="D57" s="20">
        <f>0+15.6</f>
        <v>15.6</v>
      </c>
      <c r="E57" s="20">
        <f>6.6+16.1</f>
        <v>22.700000000000003</v>
      </c>
      <c r="F57" s="20">
        <f>22.2+16.6</f>
        <v>38.799999999999997</v>
      </c>
      <c r="G57" s="20">
        <f>38+17.1</f>
        <v>55.1</v>
      </c>
      <c r="H57" s="20">
        <f>38+17.1</f>
        <v>55.1</v>
      </c>
      <c r="I57" s="20"/>
      <c r="J57" s="20">
        <v>53.4</v>
      </c>
      <c r="K57" s="20">
        <v>59.4</v>
      </c>
      <c r="L57" s="20">
        <v>59.4</v>
      </c>
      <c r="M57" s="29">
        <v>59.2</v>
      </c>
      <c r="N57" s="20">
        <v>59.2</v>
      </c>
      <c r="P57" s="20">
        <v>37.4</v>
      </c>
      <c r="Q57" s="20">
        <v>38.299999999999997</v>
      </c>
      <c r="R57" s="20">
        <v>34.6</v>
      </c>
      <c r="S57" s="20">
        <v>37.700000000000003</v>
      </c>
      <c r="T57" s="20">
        <v>37.700000000000003</v>
      </c>
      <c r="V57" s="20">
        <v>38.700000000000003</v>
      </c>
      <c r="W57" s="20">
        <v>43.1</v>
      </c>
      <c r="X57" s="20">
        <v>44.3</v>
      </c>
    </row>
    <row r="58" spans="2:24" x14ac:dyDescent="0.25">
      <c r="B58" s="8" t="s">
        <v>55</v>
      </c>
      <c r="D58" s="12">
        <v>2719.4</v>
      </c>
      <c r="E58" s="12">
        <v>2711.040395</v>
      </c>
      <c r="F58" s="12">
        <v>2655.8</v>
      </c>
      <c r="G58" s="12">
        <v>2713</v>
      </c>
      <c r="H58" s="12">
        <v>2713</v>
      </c>
      <c r="I58" s="12"/>
      <c r="J58" s="12">
        <v>2402.5</v>
      </c>
      <c r="K58" s="12">
        <v>2260.7000000000003</v>
      </c>
      <c r="L58" s="12">
        <v>1914.9</v>
      </c>
      <c r="M58" s="12">
        <v>781.60000000000014</v>
      </c>
      <c r="N58" s="12">
        <v>781.60000000000014</v>
      </c>
      <c r="P58" s="12">
        <v>712.09999999999991</v>
      </c>
      <c r="Q58" s="12">
        <v>1757.8</v>
      </c>
      <c r="R58" s="12">
        <v>1704.4</v>
      </c>
      <c r="S58" s="12">
        <v>1598.1</v>
      </c>
      <c r="T58" s="12">
        <v>1598.1</v>
      </c>
      <c r="V58" s="12">
        <v>1563.1</v>
      </c>
      <c r="W58" s="12">
        <v>1625.4</v>
      </c>
      <c r="X58" s="12">
        <v>1458.6</v>
      </c>
    </row>
    <row r="59" spans="2:24" x14ac:dyDescent="0.25">
      <c r="D59" s="12"/>
      <c r="E59" s="12"/>
      <c r="F59" s="12"/>
      <c r="G59" s="21"/>
      <c r="H59" s="12"/>
      <c r="I59" s="12"/>
      <c r="J59" s="12"/>
      <c r="K59" s="12"/>
      <c r="L59" s="12"/>
      <c r="M59" s="21"/>
      <c r="N59" s="12"/>
      <c r="P59" s="38"/>
      <c r="Q59" s="38"/>
      <c r="R59" s="38"/>
      <c r="S59" s="38"/>
      <c r="T59" s="38"/>
      <c r="V59" s="38"/>
      <c r="W59" s="38"/>
      <c r="X59" s="38"/>
    </row>
    <row r="60" spans="2:24" x14ac:dyDescent="0.25">
      <c r="B60" s="8" t="s">
        <v>56</v>
      </c>
      <c r="D60" s="12"/>
      <c r="E60" s="12"/>
      <c r="F60" s="12"/>
      <c r="G60" s="21"/>
      <c r="H60" s="12"/>
      <c r="I60" s="12"/>
      <c r="J60" s="12"/>
      <c r="K60" s="12"/>
      <c r="L60" s="12"/>
      <c r="M60" s="21"/>
      <c r="N60" s="12"/>
      <c r="P60" s="38"/>
      <c r="Q60" s="38"/>
      <c r="R60" s="38"/>
      <c r="S60" s="38"/>
      <c r="T60" s="38"/>
      <c r="V60" s="38"/>
      <c r="W60" s="38"/>
      <c r="X60" s="38"/>
    </row>
    <row r="61" spans="2:24" x14ac:dyDescent="0.25">
      <c r="B61" s="1" t="s">
        <v>116</v>
      </c>
      <c r="D61" s="12">
        <v>50.9</v>
      </c>
      <c r="E61" s="21">
        <v>7.2</v>
      </c>
      <c r="F61" s="12">
        <v>5.9</v>
      </c>
      <c r="G61" s="12">
        <v>0</v>
      </c>
      <c r="H61" s="43">
        <v>0</v>
      </c>
      <c r="I61" s="21"/>
      <c r="J61" s="12">
        <v>14.5</v>
      </c>
      <c r="K61" s="12">
        <v>12.6</v>
      </c>
      <c r="L61" s="12">
        <v>0</v>
      </c>
      <c r="M61" s="12">
        <v>1098.3</v>
      </c>
      <c r="N61" s="12">
        <v>1098.3</v>
      </c>
      <c r="P61" s="12">
        <v>1148.2</v>
      </c>
      <c r="Q61" s="12">
        <v>107.4</v>
      </c>
      <c r="R61" s="12">
        <v>79.900000000000006</v>
      </c>
      <c r="S61" s="12">
        <v>157.9</v>
      </c>
      <c r="T61" s="12">
        <v>157.9</v>
      </c>
      <c r="V61" s="12">
        <v>128</v>
      </c>
      <c r="W61" s="12">
        <v>89.8</v>
      </c>
      <c r="X61" s="12">
        <v>0</v>
      </c>
    </row>
    <row r="62" spans="2:24" x14ac:dyDescent="0.25">
      <c r="B62" s="1" t="s">
        <v>53</v>
      </c>
      <c r="D62" s="12">
        <v>183.3</v>
      </c>
      <c r="E62" s="12">
        <v>184.11269100000001</v>
      </c>
      <c r="F62" s="12">
        <v>188.1</v>
      </c>
      <c r="G62" s="12">
        <v>185.6</v>
      </c>
      <c r="H62" s="12">
        <v>185.6</v>
      </c>
      <c r="I62" s="21"/>
      <c r="J62" s="12">
        <v>177.9</v>
      </c>
      <c r="K62" s="12">
        <v>172.1</v>
      </c>
      <c r="L62" s="12">
        <v>164.9</v>
      </c>
      <c r="M62" s="12">
        <v>174.1</v>
      </c>
      <c r="N62" s="12">
        <v>174.1</v>
      </c>
      <c r="P62" s="12">
        <v>179.8</v>
      </c>
      <c r="Q62" s="12">
        <v>180.6</v>
      </c>
      <c r="R62" s="12">
        <v>179.1</v>
      </c>
      <c r="S62" s="12">
        <v>179.5</v>
      </c>
      <c r="T62" s="12">
        <v>179.5</v>
      </c>
      <c r="V62" s="12">
        <v>176.7</v>
      </c>
      <c r="W62" s="12">
        <v>176</v>
      </c>
      <c r="X62" s="12">
        <v>176</v>
      </c>
    </row>
    <row r="63" spans="2:24" x14ac:dyDescent="0.25">
      <c r="B63" s="1" t="s">
        <v>57</v>
      </c>
      <c r="D63" s="12">
        <v>151.1</v>
      </c>
      <c r="E63" s="12">
        <v>149.1</v>
      </c>
      <c r="F63" s="12">
        <v>195.5</v>
      </c>
      <c r="G63" s="12">
        <v>158.9</v>
      </c>
      <c r="H63" s="12">
        <v>158.9</v>
      </c>
      <c r="I63" s="21"/>
      <c r="J63" s="12">
        <v>149.9</v>
      </c>
      <c r="K63" s="12">
        <v>151</v>
      </c>
      <c r="L63" s="12">
        <v>198.1</v>
      </c>
      <c r="M63" s="12">
        <v>158.6</v>
      </c>
      <c r="N63" s="12">
        <v>158.6</v>
      </c>
      <c r="P63" s="12">
        <v>151.1</v>
      </c>
      <c r="Q63" s="12">
        <v>148.30000000000001</v>
      </c>
      <c r="R63" s="12">
        <v>196.8</v>
      </c>
      <c r="S63" s="12">
        <v>154.5</v>
      </c>
      <c r="T63" s="12">
        <v>154.5</v>
      </c>
      <c r="V63" s="12">
        <v>153.19999999999999</v>
      </c>
      <c r="W63" s="12">
        <v>150.30000000000001</v>
      </c>
      <c r="X63" s="12">
        <v>203.4</v>
      </c>
    </row>
    <row r="64" spans="2:24" x14ac:dyDescent="0.25">
      <c r="B64" s="1" t="s">
        <v>58</v>
      </c>
      <c r="D64" s="12">
        <v>586</v>
      </c>
      <c r="E64" s="12">
        <v>666.7</v>
      </c>
      <c r="F64" s="12">
        <v>654.6</v>
      </c>
      <c r="G64" s="12">
        <v>586.70000000000005</v>
      </c>
      <c r="H64" s="12">
        <v>586.70000000000005</v>
      </c>
      <c r="I64" s="21"/>
      <c r="J64" s="12">
        <v>632.4</v>
      </c>
      <c r="K64" s="12">
        <v>562.79999999999995</v>
      </c>
      <c r="L64" s="12">
        <v>681.7</v>
      </c>
      <c r="M64" s="12">
        <v>692.4</v>
      </c>
      <c r="N64" s="12">
        <v>692.4</v>
      </c>
      <c r="P64" s="12">
        <v>742</v>
      </c>
      <c r="Q64" s="12">
        <v>741.8</v>
      </c>
      <c r="R64" s="12">
        <v>728.7</v>
      </c>
      <c r="S64" s="12">
        <v>662.9</v>
      </c>
      <c r="T64" s="12">
        <v>662.9</v>
      </c>
      <c r="V64" s="12">
        <v>680.1</v>
      </c>
      <c r="W64" s="12">
        <v>757.7</v>
      </c>
      <c r="X64" s="12">
        <v>762.3</v>
      </c>
    </row>
    <row r="65" spans="2:24" x14ac:dyDescent="0.25">
      <c r="B65" s="1" t="s">
        <v>59</v>
      </c>
      <c r="D65" s="12">
        <v>114.6</v>
      </c>
      <c r="E65" s="12">
        <v>0</v>
      </c>
      <c r="F65" s="12">
        <v>0</v>
      </c>
      <c r="G65" s="12">
        <v>0</v>
      </c>
      <c r="H65" s="12">
        <v>0</v>
      </c>
      <c r="I65" s="21"/>
      <c r="J65" s="12">
        <v>0</v>
      </c>
      <c r="K65" s="12">
        <v>0</v>
      </c>
      <c r="L65" s="12">
        <v>0</v>
      </c>
      <c r="M65" s="12">
        <v>0</v>
      </c>
      <c r="N65" s="12">
        <v>0</v>
      </c>
      <c r="P65" s="12">
        <v>76.599999999999994</v>
      </c>
      <c r="Q65" s="12">
        <v>0</v>
      </c>
      <c r="R65" s="12">
        <v>0</v>
      </c>
      <c r="S65" s="12">
        <v>0</v>
      </c>
      <c r="T65" s="12">
        <v>0</v>
      </c>
      <c r="V65" s="12">
        <v>75.900000000000006</v>
      </c>
      <c r="W65" s="12">
        <v>0</v>
      </c>
      <c r="X65" s="12">
        <v>0</v>
      </c>
    </row>
    <row r="66" spans="2:24" x14ac:dyDescent="0.25">
      <c r="B66" s="1" t="s">
        <v>60</v>
      </c>
      <c r="D66" s="12">
        <v>195.3</v>
      </c>
      <c r="E66" s="12">
        <v>179</v>
      </c>
      <c r="F66" s="12">
        <v>225</v>
      </c>
      <c r="G66" s="12">
        <v>180.10000000000002</v>
      </c>
      <c r="H66" s="12">
        <v>180.10000000000002</v>
      </c>
      <c r="I66" s="21"/>
      <c r="J66" s="43">
        <f>254.027+17.6</f>
        <v>271.62700000000001</v>
      </c>
      <c r="K66" s="12">
        <f>234.3+18.2</f>
        <v>252.5</v>
      </c>
      <c r="L66" s="12">
        <f>264.3+18.7</f>
        <v>283</v>
      </c>
      <c r="M66" s="12">
        <v>199.20000000000002</v>
      </c>
      <c r="N66" s="12">
        <v>199.20000000000002</v>
      </c>
      <c r="P66" s="43">
        <v>240.227002</v>
      </c>
      <c r="Q66" s="43">
        <v>233.4</v>
      </c>
      <c r="R66" s="43">
        <v>220</v>
      </c>
      <c r="S66" s="43">
        <v>150.1</v>
      </c>
      <c r="T66" s="43">
        <v>150.1</v>
      </c>
      <c r="V66" s="43">
        <v>130.69999999999999</v>
      </c>
      <c r="W66" s="43">
        <v>116.2</v>
      </c>
      <c r="X66" s="43">
        <v>203.5</v>
      </c>
    </row>
    <row r="67" spans="2:24" x14ac:dyDescent="0.25">
      <c r="B67" s="57" t="s">
        <v>108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1"/>
      <c r="J67" s="20">
        <v>0</v>
      </c>
      <c r="K67" s="20">
        <v>0</v>
      </c>
      <c r="L67" s="20">
        <v>0</v>
      </c>
      <c r="M67" s="20">
        <v>0</v>
      </c>
      <c r="N67" s="20">
        <v>0</v>
      </c>
      <c r="P67" s="20">
        <v>0</v>
      </c>
      <c r="Q67" s="20">
        <v>23.4</v>
      </c>
      <c r="R67" s="20">
        <v>0</v>
      </c>
      <c r="S67" s="20">
        <v>0</v>
      </c>
      <c r="T67" s="20">
        <v>0</v>
      </c>
      <c r="V67" s="20">
        <v>0</v>
      </c>
      <c r="W67" s="20">
        <v>0</v>
      </c>
      <c r="X67" s="20">
        <v>0</v>
      </c>
    </row>
    <row r="68" spans="2:24" x14ac:dyDescent="0.25">
      <c r="B68" s="8" t="s">
        <v>61</v>
      </c>
      <c r="D68" s="12">
        <v>1281.1999999999998</v>
      </c>
      <c r="E68" s="12">
        <v>1186.112691</v>
      </c>
      <c r="F68" s="12">
        <v>1269.0999999999999</v>
      </c>
      <c r="G68" s="12">
        <v>1111.3000000000002</v>
      </c>
      <c r="H68" s="12">
        <v>1111.3000000000002</v>
      </c>
      <c r="I68" s="12"/>
      <c r="J68" s="12">
        <v>1246.327</v>
      </c>
      <c r="K68" s="12">
        <v>1151</v>
      </c>
      <c r="L68" s="12">
        <v>1327.7</v>
      </c>
      <c r="M68" s="12">
        <v>2322.5999999999995</v>
      </c>
      <c r="N68" s="12">
        <v>2322.5999999999995</v>
      </c>
      <c r="P68" s="12">
        <v>2537.9270019999999</v>
      </c>
      <c r="Q68" s="12">
        <v>1434.9</v>
      </c>
      <c r="R68" s="12">
        <v>1404.5</v>
      </c>
      <c r="S68" s="12">
        <v>1304.9000000000001</v>
      </c>
      <c r="T68" s="12">
        <v>1304.9000000000001</v>
      </c>
      <c r="V68" s="12">
        <v>1344.6</v>
      </c>
      <c r="W68" s="12">
        <v>1290</v>
      </c>
      <c r="X68" s="12">
        <v>1345.2</v>
      </c>
    </row>
    <row r="69" spans="2:24" x14ac:dyDescent="0.25">
      <c r="D69" s="4"/>
      <c r="E69" s="4"/>
      <c r="F69" s="4"/>
      <c r="G69" s="21"/>
      <c r="H69" s="4"/>
      <c r="I69" s="4"/>
      <c r="J69" s="4"/>
      <c r="K69" s="4"/>
      <c r="L69" s="4"/>
      <c r="M69" s="21"/>
      <c r="N69" s="4"/>
      <c r="P69" s="4"/>
      <c r="Q69" s="4"/>
      <c r="R69" s="4"/>
      <c r="S69" s="4"/>
      <c r="T69" s="4"/>
      <c r="V69" s="4"/>
      <c r="W69" s="4"/>
      <c r="X69" s="4"/>
    </row>
    <row r="70" spans="2:24" x14ac:dyDescent="0.25">
      <c r="B70" s="8" t="s">
        <v>62</v>
      </c>
      <c r="D70" s="12">
        <v>4000.6270019999997</v>
      </c>
      <c r="E70" s="12">
        <v>3897.1530860000003</v>
      </c>
      <c r="F70" s="12">
        <v>3924.9</v>
      </c>
      <c r="G70" s="12">
        <v>3824.3</v>
      </c>
      <c r="H70" s="12">
        <v>3824.3</v>
      </c>
      <c r="I70" s="12"/>
      <c r="J70" s="12">
        <v>3648.8270000000002</v>
      </c>
      <c r="K70" s="12">
        <v>3411.7000000000003</v>
      </c>
      <c r="L70" s="12">
        <v>3242.6000000000004</v>
      </c>
      <c r="M70" s="12">
        <v>3104.2</v>
      </c>
      <c r="N70" s="12">
        <v>3104.2</v>
      </c>
      <c r="P70" s="12">
        <v>3250.0270019999998</v>
      </c>
      <c r="Q70" s="12">
        <v>3192.7</v>
      </c>
      <c r="R70" s="12">
        <v>3108.9</v>
      </c>
      <c r="S70" s="12">
        <v>2903</v>
      </c>
      <c r="T70" s="12">
        <v>2903</v>
      </c>
      <c r="V70" s="12">
        <v>2907.7</v>
      </c>
      <c r="W70" s="12">
        <v>2915.4</v>
      </c>
      <c r="X70" s="12">
        <v>2803.8</v>
      </c>
    </row>
    <row r="71" spans="2:24" x14ac:dyDescent="0.25">
      <c r="D71" s="4"/>
      <c r="E71" s="4"/>
      <c r="F71" s="4"/>
      <c r="G71" s="21"/>
      <c r="H71" s="4"/>
      <c r="I71" s="4"/>
      <c r="J71" s="4"/>
      <c r="K71" s="4"/>
      <c r="L71" s="4"/>
      <c r="M71" s="21"/>
      <c r="N71" s="4"/>
      <c r="P71" s="4"/>
      <c r="Q71" s="4"/>
      <c r="R71" s="4"/>
      <c r="S71" s="4"/>
      <c r="T71" s="4"/>
      <c r="V71" s="4"/>
      <c r="W71" s="4"/>
      <c r="X71" s="4"/>
    </row>
    <row r="72" spans="2:24" x14ac:dyDescent="0.25">
      <c r="B72" s="25" t="s">
        <v>63</v>
      </c>
      <c r="D72" s="26">
        <v>6612.5999999999995</v>
      </c>
      <c r="E72" s="26">
        <v>6537.2530860000006</v>
      </c>
      <c r="F72" s="26">
        <v>6684.7</v>
      </c>
      <c r="G72" s="26">
        <v>6588.3</v>
      </c>
      <c r="H72" s="26">
        <v>6588.3</v>
      </c>
      <c r="I72" s="54"/>
      <c r="J72" s="26">
        <v>6460.7999980000004</v>
      </c>
      <c r="K72" s="26">
        <v>6276</v>
      </c>
      <c r="L72" s="26">
        <v>6263.4000000000005</v>
      </c>
      <c r="M72" s="26">
        <v>6143.0999999999995</v>
      </c>
      <c r="N72" s="26">
        <v>6143.0999999999995</v>
      </c>
      <c r="O72" s="54"/>
      <c r="P72" s="26">
        <v>6243.5</v>
      </c>
      <c r="Q72" s="26">
        <v>6204.9</v>
      </c>
      <c r="R72" s="26">
        <v>6216.5</v>
      </c>
      <c r="S72" s="26">
        <v>6055.3</v>
      </c>
      <c r="T72" s="26">
        <v>6055.3</v>
      </c>
      <c r="V72" s="26">
        <v>6054.7</v>
      </c>
      <c r="W72" s="26">
        <v>6111.2</v>
      </c>
      <c r="X72" s="26">
        <v>6149</v>
      </c>
    </row>
    <row r="73" spans="2:24" x14ac:dyDescent="0.25">
      <c r="I73" s="4"/>
    </row>
    <row r="74" spans="2:24" x14ac:dyDescent="0.2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4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4" x14ac:dyDescent="0.2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4" x14ac:dyDescent="0.2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4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8" scale="80" orientation="landscape" horizontalDpi="200" verticalDpi="200" r:id="rId1"/>
  <rowBreaks count="1" manualBreakCount="1">
    <brk id="3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7BD2-018D-4756-ACFA-514ACC26383E}">
  <sheetPr>
    <pageSetUpPr fitToPage="1"/>
  </sheetPr>
  <dimension ref="B1:X38"/>
  <sheetViews>
    <sheetView showGridLines="0" zoomScaleNormal="100" workbookViewId="0">
      <selection activeCell="X39" sqref="X39"/>
    </sheetView>
  </sheetViews>
  <sheetFormatPr defaultColWidth="9.140625" defaultRowHeight="15" outlineLevelCol="1" x14ac:dyDescent="0.25"/>
  <cols>
    <col min="1" max="1" width="1.85546875" style="2" customWidth="1"/>
    <col min="2" max="2" width="53.42578125" style="1" customWidth="1"/>
    <col min="3" max="3" width="0.85546875" style="2" customWidth="1"/>
    <col min="4" max="4" width="9.85546875" style="1" hidden="1" customWidth="1" outlineLevel="1"/>
    <col min="5" max="7" width="9.42578125" style="1" hidden="1" customWidth="1" outlineLevel="1"/>
    <col min="8" max="8" width="9.42578125" style="1" customWidth="1" collapsed="1"/>
    <col min="9" max="9" width="9.42578125" style="1" customWidth="1"/>
    <col min="10" max="10" width="9.85546875" style="1" hidden="1" customWidth="1" outlineLevel="1"/>
    <col min="11" max="13" width="9.42578125" style="1" hidden="1" customWidth="1" outlineLevel="1"/>
    <col min="14" max="14" width="9.42578125" style="1" customWidth="1" collapsed="1"/>
    <col min="15" max="15" width="9.140625" style="2"/>
    <col min="16" max="16" width="9.85546875" style="1" customWidth="1" outlineLevel="1"/>
    <col min="17" max="19" width="9.140625" style="2" customWidth="1" outlineLevel="1"/>
    <col min="20" max="16384" width="9.140625" style="2"/>
  </cols>
  <sheetData>
    <row r="1" spans="2:24" ht="99" customHeight="1" x14ac:dyDescent="0.25"/>
    <row r="2" spans="2:24" s="35" customFormat="1" ht="15.75" x14ac:dyDescent="0.25">
      <c r="B2" s="35" t="s">
        <v>100</v>
      </c>
      <c r="D2" s="36" t="s">
        <v>5</v>
      </c>
      <c r="E2" s="36" t="s">
        <v>5</v>
      </c>
      <c r="F2" s="36" t="s">
        <v>5</v>
      </c>
      <c r="G2" s="36" t="s">
        <v>5</v>
      </c>
      <c r="H2" s="36" t="s">
        <v>5</v>
      </c>
      <c r="I2" s="36"/>
      <c r="J2" s="36" t="s">
        <v>6</v>
      </c>
      <c r="K2" s="36" t="s">
        <v>6</v>
      </c>
      <c r="L2" s="36" t="s">
        <v>6</v>
      </c>
      <c r="M2" s="36" t="s">
        <v>6</v>
      </c>
      <c r="N2" s="36" t="s">
        <v>6</v>
      </c>
      <c r="P2" s="36" t="s">
        <v>105</v>
      </c>
      <c r="Q2" s="36" t="s">
        <v>105</v>
      </c>
      <c r="R2" s="36" t="str">
        <f t="shared" ref="R2:T2" si="0">Q2</f>
        <v>2021/22</v>
      </c>
      <c r="S2" s="36" t="str">
        <f t="shared" si="0"/>
        <v>2021/22</v>
      </c>
      <c r="T2" s="36" t="str">
        <f t="shared" si="0"/>
        <v>2021/22</v>
      </c>
      <c r="V2" s="36" t="s">
        <v>117</v>
      </c>
      <c r="W2" s="36" t="s">
        <v>117</v>
      </c>
      <c r="X2" s="36" t="s">
        <v>117</v>
      </c>
    </row>
    <row r="3" spans="2:24" s="35" customFormat="1" ht="15.75" x14ac:dyDescent="0.25">
      <c r="B3" s="35" t="s">
        <v>9</v>
      </c>
      <c r="D3" s="36" t="s">
        <v>1</v>
      </c>
      <c r="E3" s="36" t="s">
        <v>2</v>
      </c>
      <c r="F3" s="36" t="s">
        <v>3</v>
      </c>
      <c r="G3" s="36" t="s">
        <v>4</v>
      </c>
      <c r="H3" s="36" t="s">
        <v>0</v>
      </c>
      <c r="I3" s="36"/>
      <c r="J3" s="36" t="s">
        <v>1</v>
      </c>
      <c r="K3" s="36" t="s">
        <v>2</v>
      </c>
      <c r="L3" s="36" t="s">
        <v>3</v>
      </c>
      <c r="M3" s="36" t="s">
        <v>4</v>
      </c>
      <c r="N3" s="36" t="s">
        <v>0</v>
      </c>
      <c r="P3" s="36" t="s">
        <v>1</v>
      </c>
      <c r="Q3" s="36" t="s">
        <v>2</v>
      </c>
      <c r="R3" s="36" t="s">
        <v>3</v>
      </c>
      <c r="S3" s="36" t="s">
        <v>4</v>
      </c>
      <c r="T3" s="36" t="s">
        <v>0</v>
      </c>
      <c r="V3" s="36" t="s">
        <v>1</v>
      </c>
      <c r="W3" s="36" t="s">
        <v>2</v>
      </c>
      <c r="X3" s="36" t="s">
        <v>3</v>
      </c>
    </row>
    <row r="4" spans="2:24" x14ac:dyDescent="0.2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P4" s="16"/>
      <c r="Q4" s="16"/>
      <c r="R4" s="16"/>
      <c r="S4" s="16"/>
      <c r="T4" s="16"/>
    </row>
    <row r="5" spans="2:24" x14ac:dyDescent="0.25">
      <c r="B5" s="1" t="s">
        <v>20</v>
      </c>
      <c r="D5" s="30">
        <v>61.031317000000001</v>
      </c>
      <c r="E5" s="21">
        <v>35.522920000000028</v>
      </c>
      <c r="F5" s="30">
        <v>154.30175899999995</v>
      </c>
      <c r="G5" s="30">
        <v>-1.0000000000000178</v>
      </c>
      <c r="H5" s="30">
        <v>249.85599599999995</v>
      </c>
      <c r="I5" s="30"/>
      <c r="J5" s="30">
        <v>59.850727999999918</v>
      </c>
      <c r="K5" s="30">
        <v>66.216177999999999</v>
      </c>
      <c r="L5" s="30">
        <v>197.77543200000005</v>
      </c>
      <c r="M5" s="30">
        <v>29.540000000000024</v>
      </c>
      <c r="N5" s="30">
        <v>353.382338</v>
      </c>
      <c r="O5" s="30"/>
      <c r="P5" s="30">
        <v>67.458532999999903</v>
      </c>
      <c r="Q5" s="30">
        <v>46.405086999999995</v>
      </c>
      <c r="R5" s="30">
        <v>189.5000040000001</v>
      </c>
      <c r="S5" s="30">
        <f t="shared" ref="S5:S13" si="1">T5-SUM(P5:R5)</f>
        <v>47.736376000000007</v>
      </c>
      <c r="T5" s="30">
        <v>351.1</v>
      </c>
      <c r="U5" s="30"/>
      <c r="V5" s="30">
        <v>88.6</v>
      </c>
      <c r="W5" s="30">
        <v>60</v>
      </c>
      <c r="X5" s="30">
        <v>188.8</v>
      </c>
    </row>
    <row r="6" spans="2:24" x14ac:dyDescent="0.25">
      <c r="B6" s="1" t="s">
        <v>15</v>
      </c>
      <c r="D6" s="30">
        <v>89.7</v>
      </c>
      <c r="E6" s="21">
        <v>93.3</v>
      </c>
      <c r="F6" s="30">
        <v>97.1</v>
      </c>
      <c r="G6" s="30">
        <v>105.4</v>
      </c>
      <c r="H6" s="30">
        <v>385.5</v>
      </c>
      <c r="I6" s="30"/>
      <c r="J6" s="30">
        <v>99.2</v>
      </c>
      <c r="K6" s="30">
        <v>100.8</v>
      </c>
      <c r="L6" s="30">
        <v>101.6</v>
      </c>
      <c r="M6" s="30">
        <v>106</v>
      </c>
      <c r="N6" s="30">
        <v>407.6</v>
      </c>
      <c r="O6" s="30"/>
      <c r="P6" s="30">
        <v>107.7</v>
      </c>
      <c r="Q6" s="30">
        <v>106.3</v>
      </c>
      <c r="R6" s="30">
        <v>107.2</v>
      </c>
      <c r="S6" s="30">
        <f t="shared" si="1"/>
        <v>100.10000000000002</v>
      </c>
      <c r="T6" s="30">
        <v>421.3</v>
      </c>
      <c r="U6" s="30"/>
      <c r="V6" s="30">
        <v>89.1</v>
      </c>
      <c r="W6" s="30">
        <v>86.7</v>
      </c>
      <c r="X6" s="30">
        <v>94.5</v>
      </c>
    </row>
    <row r="7" spans="2:24" x14ac:dyDescent="0.25">
      <c r="B7" s="1" t="s">
        <v>64</v>
      </c>
      <c r="D7" s="30">
        <v>1.1000000000000001</v>
      </c>
      <c r="E7" s="21">
        <v>2.1</v>
      </c>
      <c r="F7" s="30">
        <v>1.5999999999999999</v>
      </c>
      <c r="G7" s="30">
        <v>2.2000000000000002</v>
      </c>
      <c r="H7" s="30">
        <v>7</v>
      </c>
      <c r="I7" s="30"/>
      <c r="J7" s="30">
        <v>1.2</v>
      </c>
      <c r="K7" s="30">
        <v>0.7</v>
      </c>
      <c r="L7" s="30">
        <v>1.7</v>
      </c>
      <c r="M7" s="30">
        <v>1.6</v>
      </c>
      <c r="N7" s="30">
        <v>5.1999999999999993</v>
      </c>
      <c r="O7" s="30"/>
      <c r="P7" s="30">
        <v>-23.6</v>
      </c>
      <c r="Q7" s="30">
        <v>2.9</v>
      </c>
      <c r="R7" s="30">
        <v>2.1</v>
      </c>
      <c r="S7" s="30">
        <f t="shared" si="1"/>
        <v>5.1000000000000014</v>
      </c>
      <c r="T7" s="30">
        <v>-13.5</v>
      </c>
      <c r="U7" s="30"/>
      <c r="V7" s="30">
        <v>1.5</v>
      </c>
      <c r="W7" s="30">
        <v>2.2000000000000002</v>
      </c>
      <c r="X7" s="30">
        <v>2.1</v>
      </c>
    </row>
    <row r="8" spans="2:24" x14ac:dyDescent="0.25">
      <c r="B8" s="1" t="s">
        <v>101</v>
      </c>
      <c r="D8" s="30">
        <v>-0.2</v>
      </c>
      <c r="E8" s="21">
        <v>-0.4</v>
      </c>
      <c r="F8" s="30">
        <v>-0.2</v>
      </c>
      <c r="G8" s="30">
        <v>1E-4</v>
      </c>
      <c r="H8" s="30">
        <v>-0.79990000000000006</v>
      </c>
      <c r="I8" s="30"/>
      <c r="J8" s="30">
        <v>-0.2</v>
      </c>
      <c r="K8" s="30">
        <v>-0.2</v>
      </c>
      <c r="L8" s="30">
        <v>-0.2</v>
      </c>
      <c r="M8" s="30">
        <v>-0.1</v>
      </c>
      <c r="N8" s="30">
        <v>-0.70000000000000007</v>
      </c>
      <c r="O8" s="30"/>
      <c r="P8" s="30">
        <v>0.1</v>
      </c>
      <c r="Q8" s="30">
        <v>0.1</v>
      </c>
      <c r="R8" s="30">
        <v>1.0000000000000001E-9</v>
      </c>
      <c r="S8" s="30">
        <f t="shared" si="1"/>
        <v>4.3999999989999994</v>
      </c>
      <c r="T8" s="30">
        <v>4.5999999999999996</v>
      </c>
      <c r="U8" s="30"/>
      <c r="V8" s="30">
        <v>-0.2</v>
      </c>
      <c r="W8" s="30">
        <v>5.3</v>
      </c>
      <c r="X8" s="30">
        <v>-0.2</v>
      </c>
    </row>
    <row r="9" spans="2:24" x14ac:dyDescent="0.25">
      <c r="B9" s="1" t="s">
        <v>17</v>
      </c>
      <c r="D9" s="30">
        <v>0</v>
      </c>
      <c r="E9" s="21">
        <v>1E-4</v>
      </c>
      <c r="F9" s="30">
        <v>0.1</v>
      </c>
      <c r="G9" s="30">
        <v>1.0000000000000001E-5</v>
      </c>
      <c r="H9" s="30">
        <v>0.10011</v>
      </c>
      <c r="I9" s="30"/>
      <c r="J9" s="30">
        <v>-0.1</v>
      </c>
      <c r="K9" s="30">
        <v>1E-4</v>
      </c>
      <c r="L9" s="30">
        <v>-17.3</v>
      </c>
      <c r="M9" s="30">
        <v>-0.1</v>
      </c>
      <c r="N9" s="30">
        <v>-17.499900000000004</v>
      </c>
      <c r="O9" s="30"/>
      <c r="P9" s="30">
        <v>1E-4</v>
      </c>
      <c r="Q9" s="30">
        <v>9.9999999999999995E-7</v>
      </c>
      <c r="R9" s="30">
        <v>-5.0999999999999996</v>
      </c>
      <c r="S9" s="30">
        <f t="shared" si="1"/>
        <v>-0.20010100000000008</v>
      </c>
      <c r="T9" s="30">
        <v>-5.3</v>
      </c>
      <c r="U9" s="30"/>
      <c r="V9" s="30">
        <v>0</v>
      </c>
      <c r="W9" s="30">
        <v>0</v>
      </c>
      <c r="X9" s="30">
        <v>0</v>
      </c>
    </row>
    <row r="10" spans="2:24" x14ac:dyDescent="0.25">
      <c r="B10" s="1" t="s">
        <v>18</v>
      </c>
      <c r="D10" s="30">
        <v>10</v>
      </c>
      <c r="E10" s="21">
        <v>10.6</v>
      </c>
      <c r="F10" s="30">
        <v>11.5</v>
      </c>
      <c r="G10" s="30">
        <v>11.8</v>
      </c>
      <c r="H10" s="30">
        <v>43.900000000000006</v>
      </c>
      <c r="I10" s="30"/>
      <c r="J10" s="30">
        <v>12.5</v>
      </c>
      <c r="K10" s="30">
        <v>11.2</v>
      </c>
      <c r="L10" s="30">
        <v>10.199999999999999</v>
      </c>
      <c r="M10" s="30">
        <v>11.3</v>
      </c>
      <c r="N10" s="30">
        <v>45.2</v>
      </c>
      <c r="O10" s="30"/>
      <c r="P10" s="30">
        <v>10.5</v>
      </c>
      <c r="Q10" s="30">
        <v>10.199999999999999</v>
      </c>
      <c r="R10" s="30">
        <v>9.3000000000000007</v>
      </c>
      <c r="S10" s="30">
        <f t="shared" si="1"/>
        <v>7.8999999999999986</v>
      </c>
      <c r="T10" s="30">
        <v>37.9</v>
      </c>
      <c r="U10" s="30"/>
      <c r="V10" s="30">
        <v>9.1999999999999993</v>
      </c>
      <c r="W10" s="30">
        <v>8</v>
      </c>
      <c r="X10" s="30">
        <v>12.9</v>
      </c>
    </row>
    <row r="11" spans="2:24" x14ac:dyDescent="0.25">
      <c r="B11" s="8" t="s">
        <v>65</v>
      </c>
      <c r="D11" s="49">
        <v>161.631317</v>
      </c>
      <c r="E11" s="50">
        <v>141.12302</v>
      </c>
      <c r="F11" s="49">
        <v>264.40175899999997</v>
      </c>
      <c r="G11" s="49">
        <v>118.20011</v>
      </c>
      <c r="H11" s="49">
        <v>685.35620599999993</v>
      </c>
      <c r="I11" s="49"/>
      <c r="J11" s="49">
        <v>172.45072799999994</v>
      </c>
      <c r="K11" s="49">
        <v>178.71627799999999</v>
      </c>
      <c r="L11" s="49">
        <v>293.77543200000002</v>
      </c>
      <c r="M11" s="49">
        <v>148.24000000000004</v>
      </c>
      <c r="N11" s="49">
        <v>793.18243799999993</v>
      </c>
      <c r="O11" s="49"/>
      <c r="P11" s="49">
        <v>162.15863299999992</v>
      </c>
      <c r="Q11" s="49">
        <v>165.90508799999998</v>
      </c>
      <c r="R11" s="49">
        <v>303.00000400100009</v>
      </c>
      <c r="S11" s="49">
        <f t="shared" si="1"/>
        <v>165.03627499900006</v>
      </c>
      <c r="T11" s="49">
        <v>796.1</v>
      </c>
      <c r="U11" s="49"/>
      <c r="V11" s="49">
        <v>188.2</v>
      </c>
      <c r="W11" s="49">
        <v>162.19999999999999</v>
      </c>
      <c r="X11" s="49">
        <v>298.10000000000002</v>
      </c>
    </row>
    <row r="12" spans="2:24" x14ac:dyDescent="0.25">
      <c r="B12" s="6" t="s">
        <v>66</v>
      </c>
      <c r="D12" s="31">
        <v>-78.900000000000006</v>
      </c>
      <c r="E12" s="31">
        <v>-32.1</v>
      </c>
      <c r="F12" s="31">
        <v>-10.199999999999999</v>
      </c>
      <c r="G12" s="31">
        <v>-69.3</v>
      </c>
      <c r="H12" s="31">
        <v>-190.5</v>
      </c>
      <c r="I12" s="31"/>
      <c r="J12" s="31">
        <v>128.5</v>
      </c>
      <c r="K12" s="31">
        <v>-59.5</v>
      </c>
      <c r="L12" s="31">
        <v>220.8</v>
      </c>
      <c r="M12" s="31">
        <v>-64.400000000000006</v>
      </c>
      <c r="N12" s="31">
        <v>225.4</v>
      </c>
      <c r="O12" s="31"/>
      <c r="P12" s="31">
        <v>-73.956709000000004</v>
      </c>
      <c r="Q12" s="31">
        <v>-36.299999999999997</v>
      </c>
      <c r="R12" s="31">
        <v>16.600000000000001</v>
      </c>
      <c r="S12" s="31">
        <f>T12-SUM(P12:R12)</f>
        <v>-87.943290999999988</v>
      </c>
      <c r="T12" s="31">
        <v>-181.6</v>
      </c>
      <c r="U12" s="31"/>
      <c r="V12" s="31">
        <v>-43.7</v>
      </c>
      <c r="W12" s="31">
        <v>-16.5</v>
      </c>
      <c r="X12" s="31">
        <v>169.1</v>
      </c>
    </row>
    <row r="13" spans="2:24" x14ac:dyDescent="0.25">
      <c r="B13" s="8" t="s">
        <v>67</v>
      </c>
      <c r="D13" s="51">
        <v>82.73131699999999</v>
      </c>
      <c r="E13" s="52">
        <v>109.02302</v>
      </c>
      <c r="F13" s="51">
        <v>254.20175899999998</v>
      </c>
      <c r="G13" s="51">
        <v>48.900109999999998</v>
      </c>
      <c r="H13" s="51">
        <v>494.85620599999993</v>
      </c>
      <c r="I13" s="51"/>
      <c r="J13" s="51">
        <v>300.95072799999991</v>
      </c>
      <c r="K13" s="51">
        <v>119.21627799999999</v>
      </c>
      <c r="L13" s="51">
        <v>514.57543200000009</v>
      </c>
      <c r="M13" s="51">
        <v>83.840000000000032</v>
      </c>
      <c r="N13" s="51">
        <v>1018.5824379999999</v>
      </c>
      <c r="O13" s="51"/>
      <c r="P13" s="51">
        <v>88.20192399999992</v>
      </c>
      <c r="Q13" s="51">
        <v>129.60508799999997</v>
      </c>
      <c r="R13" s="51">
        <v>319.60000400100012</v>
      </c>
      <c r="S13" s="51">
        <f t="shared" si="1"/>
        <v>77.092983999000012</v>
      </c>
      <c r="T13" s="51">
        <v>614.5</v>
      </c>
      <c r="U13" s="51"/>
      <c r="V13" s="51">
        <v>144.5</v>
      </c>
      <c r="W13" s="51">
        <v>145.69999999999999</v>
      </c>
      <c r="X13" s="51">
        <v>467.2</v>
      </c>
    </row>
    <row r="14" spans="2:24" x14ac:dyDescent="0.25">
      <c r="D14" s="30"/>
      <c r="E14" s="30"/>
      <c r="F14" s="30"/>
      <c r="G14" s="30"/>
      <c r="H14" s="30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2:24" x14ac:dyDescent="0.25">
      <c r="B15" s="1" t="s">
        <v>68</v>
      </c>
      <c r="D15" s="30">
        <v>0</v>
      </c>
      <c r="E15" s="21">
        <v>1E-4</v>
      </c>
      <c r="F15" s="21">
        <v>-0.1</v>
      </c>
      <c r="G15" s="30">
        <v>0.2</v>
      </c>
      <c r="H15" s="30">
        <v>0.10010000000000001</v>
      </c>
      <c r="I15" s="30"/>
      <c r="J15" s="30">
        <v>0.1</v>
      </c>
      <c r="K15" s="30">
        <v>-1E-4</v>
      </c>
      <c r="L15" s="30">
        <v>0.2</v>
      </c>
      <c r="M15" s="30">
        <v>17.099999999999998</v>
      </c>
      <c r="N15" s="30">
        <v>17.399899999999999</v>
      </c>
      <c r="O15" s="30"/>
      <c r="P15" s="30">
        <v>1.0000000000000001E-5</v>
      </c>
      <c r="Q15" s="30">
        <v>1E-4</v>
      </c>
      <c r="R15" s="30">
        <v>0.1</v>
      </c>
      <c r="S15" s="30">
        <f t="shared" ref="S15:S17" si="2">T15-SUM(P15:R15)</f>
        <v>5.0998900000000003</v>
      </c>
      <c r="T15" s="30">
        <v>5.2</v>
      </c>
      <c r="U15" s="30"/>
      <c r="V15" s="30">
        <v>0</v>
      </c>
      <c r="W15" s="30">
        <v>0</v>
      </c>
      <c r="X15" s="30">
        <v>0</v>
      </c>
    </row>
    <row r="16" spans="2:24" x14ac:dyDescent="0.25">
      <c r="B16" s="6" t="s">
        <v>69</v>
      </c>
      <c r="D16" s="31">
        <v>1E-4</v>
      </c>
      <c r="E16" s="31">
        <v>1E-4</v>
      </c>
      <c r="F16" s="31">
        <v>-31.7</v>
      </c>
      <c r="G16" s="31">
        <v>-16.5</v>
      </c>
      <c r="H16" s="31">
        <v>-48.199799999999996</v>
      </c>
      <c r="I16" s="31"/>
      <c r="J16" s="31">
        <v>1E-4</v>
      </c>
      <c r="K16" s="31">
        <v>1E-4</v>
      </c>
      <c r="L16" s="31">
        <v>-58.2</v>
      </c>
      <c r="M16" s="31">
        <v>-25.799999999999997</v>
      </c>
      <c r="N16" s="31">
        <v>-83.999799999999993</v>
      </c>
      <c r="O16" s="31"/>
      <c r="P16" s="31">
        <v>1E-4</v>
      </c>
      <c r="Q16" s="31">
        <v>1E-4</v>
      </c>
      <c r="R16" s="31">
        <v>-78.5</v>
      </c>
      <c r="S16" s="31">
        <f t="shared" si="2"/>
        <v>-30.700200000000009</v>
      </c>
      <c r="T16" s="31">
        <v>-109.2</v>
      </c>
      <c r="U16" s="31"/>
      <c r="V16" s="31">
        <v>0</v>
      </c>
      <c r="W16" s="31">
        <v>0</v>
      </c>
      <c r="X16" s="31">
        <v>-33.299999999999997</v>
      </c>
    </row>
    <row r="17" spans="2:24" x14ac:dyDescent="0.25">
      <c r="B17" s="8" t="s">
        <v>70</v>
      </c>
      <c r="D17" s="51">
        <v>82.731416999999993</v>
      </c>
      <c r="E17" s="51">
        <v>109.02322000000001</v>
      </c>
      <c r="F17" s="51">
        <v>222.40175899999997</v>
      </c>
      <c r="G17" s="51">
        <v>32.600110000000001</v>
      </c>
      <c r="H17" s="51">
        <v>446.75650599999994</v>
      </c>
      <c r="I17" s="51"/>
      <c r="J17" s="51">
        <v>301.05082799999991</v>
      </c>
      <c r="K17" s="51">
        <v>119.21627799999999</v>
      </c>
      <c r="L17" s="51">
        <v>456.57543200000009</v>
      </c>
      <c r="M17" s="51">
        <v>75.140000000000029</v>
      </c>
      <c r="N17" s="51">
        <v>951.98253799999998</v>
      </c>
      <c r="O17" s="51"/>
      <c r="P17" s="51">
        <v>88.202033999999927</v>
      </c>
      <c r="Q17" s="51">
        <v>129.60528799999997</v>
      </c>
      <c r="R17" s="51">
        <v>241.20000400100011</v>
      </c>
      <c r="S17" s="51">
        <f t="shared" si="2"/>
        <v>51.492673998999976</v>
      </c>
      <c r="T17" s="51">
        <v>510.5</v>
      </c>
      <c r="U17" s="51"/>
      <c r="V17" s="51">
        <v>144.5</v>
      </c>
      <c r="W17" s="51">
        <v>145.69999999999999</v>
      </c>
      <c r="X17" s="51">
        <v>433.9</v>
      </c>
    </row>
    <row r="18" spans="2:24" x14ac:dyDescent="0.25">
      <c r="D18" s="30"/>
      <c r="E18" s="30"/>
      <c r="F18" s="30"/>
      <c r="G18" s="30"/>
      <c r="H18" s="3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2:24" x14ac:dyDescent="0.25">
      <c r="B19" s="1" t="s">
        <v>71</v>
      </c>
      <c r="D19" s="30">
        <v>-15.8</v>
      </c>
      <c r="E19" s="30">
        <v>-14.3</v>
      </c>
      <c r="F19" s="30">
        <v>-13.5</v>
      </c>
      <c r="G19" s="30">
        <v>-25.1</v>
      </c>
      <c r="H19" s="30">
        <v>-68.7</v>
      </c>
      <c r="I19" s="30"/>
      <c r="J19" s="30">
        <v>-15.6</v>
      </c>
      <c r="K19" s="30">
        <v>-19.100000000000001</v>
      </c>
      <c r="L19" s="30">
        <v>-25.4</v>
      </c>
      <c r="M19" s="30">
        <v>-37.799999999999997</v>
      </c>
      <c r="N19" s="30">
        <v>-97.9</v>
      </c>
      <c r="O19" s="30"/>
      <c r="P19" s="30">
        <v>-35.099999999999994</v>
      </c>
      <c r="Q19" s="30">
        <v>-29.7</v>
      </c>
      <c r="R19" s="30">
        <v>-39.600000000000009</v>
      </c>
      <c r="S19" s="30">
        <f t="shared" ref="S19:S24" si="3">T19-SUM(P19:R19)</f>
        <v>-28.5</v>
      </c>
      <c r="T19" s="30">
        <v>-132.9</v>
      </c>
      <c r="U19" s="30"/>
      <c r="V19" s="30">
        <v>-32.1</v>
      </c>
      <c r="W19" s="30">
        <v>-36.1</v>
      </c>
      <c r="X19" s="30">
        <v>-35</v>
      </c>
    </row>
    <row r="20" spans="2:24" x14ac:dyDescent="0.25">
      <c r="B20" s="1" t="s">
        <v>72</v>
      </c>
      <c r="D20" s="30">
        <v>-25.299999999999997</v>
      </c>
      <c r="E20" s="30">
        <v>-24.800000000000008</v>
      </c>
      <c r="F20" s="30">
        <v>-32.6</v>
      </c>
      <c r="G20" s="30">
        <v>-41.09999999999998</v>
      </c>
      <c r="H20" s="30">
        <v>-123.8</v>
      </c>
      <c r="I20" s="30"/>
      <c r="J20" s="30">
        <v>-24.2</v>
      </c>
      <c r="K20" s="30">
        <v>-10.3</v>
      </c>
      <c r="L20" s="30">
        <v>-13.7</v>
      </c>
      <c r="M20" s="30">
        <v>-2.2999999999999998</v>
      </c>
      <c r="N20" s="30">
        <v>-50.5</v>
      </c>
      <c r="O20" s="30"/>
      <c r="P20" s="30">
        <v>-10.3</v>
      </c>
      <c r="Q20" s="30">
        <v>-13.8</v>
      </c>
      <c r="R20" s="30">
        <v>-15.5</v>
      </c>
      <c r="S20" s="30">
        <f t="shared" si="3"/>
        <v>-10.899999999999999</v>
      </c>
      <c r="T20" s="30">
        <v>-50.5</v>
      </c>
      <c r="U20" s="30"/>
      <c r="V20" s="30">
        <v>-13.8</v>
      </c>
      <c r="W20" s="30">
        <v>-47.9</v>
      </c>
      <c r="X20" s="30">
        <v>-16.5</v>
      </c>
    </row>
    <row r="21" spans="2:24" x14ac:dyDescent="0.25">
      <c r="B21" s="1" t="s">
        <v>126</v>
      </c>
      <c r="D21" s="30">
        <v>0</v>
      </c>
      <c r="E21" s="30">
        <v>-5.4</v>
      </c>
      <c r="F21" s="30">
        <v>0</v>
      </c>
      <c r="G21" s="30">
        <v>0</v>
      </c>
      <c r="H21" s="30">
        <v>-5.4</v>
      </c>
      <c r="I21" s="30"/>
      <c r="J21" s="30">
        <v>-5.5</v>
      </c>
      <c r="K21" s="30">
        <v>0</v>
      </c>
      <c r="L21" s="30">
        <v>1.0000000000000001E-5</v>
      </c>
      <c r="M21" s="30">
        <v>1E-4</v>
      </c>
      <c r="N21" s="30">
        <v>-5.4998900000000006</v>
      </c>
      <c r="O21" s="30"/>
      <c r="P21" s="30">
        <v>0</v>
      </c>
      <c r="Q21" s="30">
        <v>0</v>
      </c>
      <c r="R21" s="30">
        <v>0</v>
      </c>
      <c r="S21" s="30">
        <f t="shared" si="3"/>
        <v>0</v>
      </c>
      <c r="T21" s="30">
        <v>0</v>
      </c>
      <c r="U21" s="30"/>
      <c r="V21" s="30">
        <v>0</v>
      </c>
      <c r="W21" s="30">
        <v>0</v>
      </c>
      <c r="X21" s="30">
        <v>0</v>
      </c>
    </row>
    <row r="22" spans="2:24" x14ac:dyDescent="0.25">
      <c r="B22" s="6" t="s">
        <v>107</v>
      </c>
      <c r="D22" s="31">
        <v>-122.7</v>
      </c>
      <c r="E22" s="31">
        <v>1E-4</v>
      </c>
      <c r="F22" s="31">
        <v>-15</v>
      </c>
      <c r="G22" s="31">
        <v>0</v>
      </c>
      <c r="H22" s="31">
        <v>-137.69990000000001</v>
      </c>
      <c r="I22" s="31"/>
      <c r="J22" s="31">
        <v>-19</v>
      </c>
      <c r="K22" s="31">
        <v>0</v>
      </c>
      <c r="L22" s="31">
        <v>-5</v>
      </c>
      <c r="M22" s="31">
        <v>1E-4</v>
      </c>
      <c r="N22" s="31">
        <v>-23.9999</v>
      </c>
      <c r="O22" s="31"/>
      <c r="P22" s="31">
        <v>-48.2</v>
      </c>
      <c r="Q22" s="31">
        <v>0</v>
      </c>
      <c r="R22" s="31">
        <v>0</v>
      </c>
      <c r="S22" s="31">
        <f t="shared" si="3"/>
        <v>0</v>
      </c>
      <c r="T22" s="31">
        <v>-48.2</v>
      </c>
      <c r="U22" s="31"/>
      <c r="V22" s="31">
        <v>0</v>
      </c>
      <c r="W22" s="31">
        <v>-1.5</v>
      </c>
      <c r="X22" s="31">
        <v>0</v>
      </c>
    </row>
    <row r="23" spans="2:24" x14ac:dyDescent="0.25">
      <c r="B23" s="8" t="s">
        <v>73</v>
      </c>
      <c r="D23" s="51">
        <v>-163.80000000000001</v>
      </c>
      <c r="E23" s="52">
        <v>-44.499900000000004</v>
      </c>
      <c r="F23" s="52">
        <v>-61.1</v>
      </c>
      <c r="G23" s="51">
        <v>-66.199999999999989</v>
      </c>
      <c r="H23" s="51">
        <v>-335.59890000000007</v>
      </c>
      <c r="I23" s="51"/>
      <c r="J23" s="51">
        <v>-64.299989999999994</v>
      </c>
      <c r="K23" s="51">
        <v>-29.400000000000002</v>
      </c>
      <c r="L23" s="51">
        <v>-44.099789999999985</v>
      </c>
      <c r="M23" s="51">
        <v>-40.099599999999981</v>
      </c>
      <c r="N23" s="51">
        <v>-177.89837999999997</v>
      </c>
      <c r="O23" s="51"/>
      <c r="P23" s="51">
        <v>-93.6</v>
      </c>
      <c r="Q23" s="51">
        <v>-43.5</v>
      </c>
      <c r="R23" s="51">
        <v>-55.100000000000009</v>
      </c>
      <c r="S23" s="51">
        <f t="shared" si="3"/>
        <v>-39.400000000000006</v>
      </c>
      <c r="T23" s="51">
        <v>-231.6</v>
      </c>
      <c r="U23" s="51"/>
      <c r="V23" s="51">
        <v>-45.9</v>
      </c>
      <c r="W23" s="51">
        <v>-85.5</v>
      </c>
      <c r="X23" s="51">
        <v>-51.5</v>
      </c>
    </row>
    <row r="24" spans="2:24" x14ac:dyDescent="0.25">
      <c r="B24" s="8" t="s">
        <v>74</v>
      </c>
      <c r="D24" s="51">
        <v>-81.068583000000018</v>
      </c>
      <c r="E24" s="52">
        <v>64.523320000000012</v>
      </c>
      <c r="F24" s="51">
        <v>161.30175899999998</v>
      </c>
      <c r="G24" s="53">
        <v>-33.599889999999988</v>
      </c>
      <c r="H24" s="51">
        <v>111.15760599999987</v>
      </c>
      <c r="I24" s="51"/>
      <c r="J24" s="51">
        <v>236.75083799999993</v>
      </c>
      <c r="K24" s="51">
        <v>89.816277999999983</v>
      </c>
      <c r="L24" s="51">
        <v>412.47564200000011</v>
      </c>
      <c r="M24" s="51">
        <v>35.040400000000048</v>
      </c>
      <c r="N24" s="51">
        <v>774.084158</v>
      </c>
      <c r="O24" s="51"/>
      <c r="P24" s="51">
        <v>-5.3979660000000678</v>
      </c>
      <c r="Q24" s="51">
        <v>86.105287999999973</v>
      </c>
      <c r="R24" s="51">
        <v>186.10000400100012</v>
      </c>
      <c r="S24" s="51">
        <f t="shared" si="3"/>
        <v>12.092673998999942</v>
      </c>
      <c r="T24" s="51">
        <v>278.89999999999998</v>
      </c>
      <c r="U24" s="51"/>
      <c r="V24" s="51">
        <v>98.6</v>
      </c>
      <c r="W24" s="51">
        <v>60.2</v>
      </c>
      <c r="X24" s="51">
        <v>382.4</v>
      </c>
    </row>
    <row r="25" spans="2:24" x14ac:dyDescent="0.25">
      <c r="D25" s="30"/>
      <c r="E25" s="30"/>
      <c r="G25" s="30"/>
      <c r="H25" s="3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2:24" x14ac:dyDescent="0.25">
      <c r="B26" s="1" t="s">
        <v>115</v>
      </c>
      <c r="D26" s="30">
        <v>130.9</v>
      </c>
      <c r="E26" s="21">
        <v>-13.7</v>
      </c>
      <c r="F26" s="30">
        <v>-41.3</v>
      </c>
      <c r="G26" s="30">
        <v>79.099999999999994</v>
      </c>
      <c r="H26" s="30">
        <v>155</v>
      </c>
      <c r="I26" s="30"/>
      <c r="J26" s="30">
        <v>-250.5</v>
      </c>
      <c r="K26" s="30">
        <v>-111.9</v>
      </c>
      <c r="L26" s="30">
        <v>-312.59999999999997</v>
      </c>
      <c r="M26" s="30">
        <v>-50</v>
      </c>
      <c r="N26" s="30">
        <v>-725</v>
      </c>
      <c r="O26" s="30"/>
      <c r="P26" s="30">
        <v>51.197465000000001</v>
      </c>
      <c r="Q26" s="30">
        <v>53.4</v>
      </c>
      <c r="R26" s="30">
        <v>-67.5</v>
      </c>
      <c r="S26" s="30">
        <f t="shared" ref="S26:S33" si="4">T26-SUM(P26:R26)</f>
        <v>18.002535000000023</v>
      </c>
      <c r="T26" s="30">
        <f>-708.4+763.5</f>
        <v>55.100000000000023</v>
      </c>
      <c r="U26" s="30"/>
      <c r="V26" s="30">
        <v>-29.9</v>
      </c>
      <c r="W26" s="30">
        <v>62.6</v>
      </c>
      <c r="X26" s="30">
        <v>-238.7</v>
      </c>
    </row>
    <row r="27" spans="2:24" x14ac:dyDescent="0.25">
      <c r="B27" s="37" t="s">
        <v>104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/>
      <c r="J27" s="30">
        <v>0</v>
      </c>
      <c r="K27" s="30">
        <v>0</v>
      </c>
      <c r="L27" s="30">
        <v>29.3</v>
      </c>
      <c r="M27" s="30">
        <v>1E-4</v>
      </c>
      <c r="N27" s="30">
        <v>29.3001</v>
      </c>
      <c r="O27" s="30"/>
      <c r="P27" s="30">
        <v>1E-4</v>
      </c>
      <c r="Q27" s="30">
        <v>0</v>
      </c>
      <c r="R27" s="30">
        <v>0</v>
      </c>
      <c r="S27" s="30">
        <f t="shared" si="4"/>
        <v>-1E-4</v>
      </c>
      <c r="T27" s="30">
        <v>0</v>
      </c>
      <c r="U27" s="30"/>
      <c r="V27" s="30">
        <v>0</v>
      </c>
      <c r="W27" s="30">
        <v>0</v>
      </c>
      <c r="X27" s="30">
        <v>0</v>
      </c>
    </row>
    <row r="28" spans="2:24" x14ac:dyDescent="0.25">
      <c r="B28" s="37" t="s">
        <v>103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/>
      <c r="J28" s="30">
        <v>0</v>
      </c>
      <c r="K28" s="30">
        <v>64.400000000000006</v>
      </c>
      <c r="L28" s="30">
        <v>0</v>
      </c>
      <c r="M28" s="30">
        <v>1E-4</v>
      </c>
      <c r="N28" s="30">
        <v>64.400100000000009</v>
      </c>
      <c r="O28" s="30"/>
      <c r="P28" s="30">
        <v>1E-4</v>
      </c>
      <c r="Q28" s="30">
        <v>0</v>
      </c>
      <c r="R28" s="30">
        <v>0</v>
      </c>
      <c r="S28" s="30">
        <f t="shared" si="4"/>
        <v>-1E-4</v>
      </c>
      <c r="T28" s="30">
        <v>0</v>
      </c>
      <c r="U28" s="30"/>
      <c r="V28" s="30">
        <v>0</v>
      </c>
      <c r="W28" s="30">
        <v>0</v>
      </c>
      <c r="X28" s="30">
        <v>0</v>
      </c>
    </row>
    <row r="29" spans="2:24" x14ac:dyDescent="0.25">
      <c r="B29" s="1" t="s">
        <v>127</v>
      </c>
      <c r="D29" s="30">
        <v>-39.6</v>
      </c>
      <c r="E29" s="21">
        <v>-42.4</v>
      </c>
      <c r="F29" s="30">
        <v>-41.5</v>
      </c>
      <c r="G29" s="30">
        <v>-43.8</v>
      </c>
      <c r="H29" s="30">
        <v>-167.3</v>
      </c>
      <c r="I29" s="30"/>
      <c r="J29" s="30">
        <v>-42.6</v>
      </c>
      <c r="K29" s="30">
        <v>-42.699999999999996</v>
      </c>
      <c r="L29" s="30">
        <v>-42.4</v>
      </c>
      <c r="M29" s="30">
        <v>-41.069386000000002</v>
      </c>
      <c r="N29" s="30">
        <v>-168.769386</v>
      </c>
      <c r="O29" s="30"/>
      <c r="P29" s="30">
        <v>-42.4</v>
      </c>
      <c r="Q29" s="30">
        <v>-42.206000000000003</v>
      </c>
      <c r="R29" s="30">
        <v>-41.8</v>
      </c>
      <c r="S29" s="30">
        <f t="shared" si="4"/>
        <v>-41.293999999999997</v>
      </c>
      <c r="T29" s="30">
        <v>-167.7</v>
      </c>
      <c r="U29" s="30"/>
      <c r="V29" s="30">
        <v>-43.1</v>
      </c>
      <c r="W29" s="30">
        <v>-42.3</v>
      </c>
      <c r="X29" s="30">
        <v>-43.4</v>
      </c>
    </row>
    <row r="30" spans="2:24" x14ac:dyDescent="0.25">
      <c r="B30" s="1" t="s">
        <v>75</v>
      </c>
      <c r="D30" s="30">
        <v>-9.1</v>
      </c>
      <c r="E30" s="21">
        <v>-9.4</v>
      </c>
      <c r="F30" s="30">
        <v>-10.199999999999999</v>
      </c>
      <c r="G30" s="30">
        <v>-9.9</v>
      </c>
      <c r="H30" s="30">
        <v>-38.6</v>
      </c>
      <c r="I30" s="30"/>
      <c r="J30" s="30">
        <v>-13.410238</v>
      </c>
      <c r="K30" s="30">
        <v>-9.2999999999999989</v>
      </c>
      <c r="L30" s="30">
        <v>-7.593</v>
      </c>
      <c r="M30" s="30">
        <v>-9.5895259999999993</v>
      </c>
      <c r="N30" s="30">
        <v>-39.892764</v>
      </c>
      <c r="O30" s="30"/>
      <c r="P30" s="30">
        <v>-8.3999999999999986</v>
      </c>
      <c r="Q30" s="30">
        <v>-8.1999999999999993</v>
      </c>
      <c r="R30" s="30">
        <v>-6.6000000000000005</v>
      </c>
      <c r="S30" s="30">
        <f t="shared" si="4"/>
        <v>-3.9000000000000021</v>
      </c>
      <c r="T30" s="30">
        <v>-27.1</v>
      </c>
      <c r="U30" s="30"/>
      <c r="V30" s="30">
        <v>-7.7</v>
      </c>
      <c r="W30" s="30">
        <v>-6.9</v>
      </c>
      <c r="X30" s="30">
        <v>-11.8</v>
      </c>
    </row>
    <row r="31" spans="2:24" x14ac:dyDescent="0.25">
      <c r="B31" s="1" t="s">
        <v>76</v>
      </c>
      <c r="D31" s="30">
        <v>0</v>
      </c>
      <c r="E31" s="21">
        <v>-114.6</v>
      </c>
      <c r="F31" s="30">
        <v>0</v>
      </c>
      <c r="G31" s="30">
        <v>0</v>
      </c>
      <c r="H31" s="30">
        <v>-114.6</v>
      </c>
      <c r="I31" s="30"/>
      <c r="J31" s="30">
        <v>1E-4</v>
      </c>
      <c r="K31" s="30">
        <v>1E-4</v>
      </c>
      <c r="L31" s="30">
        <v>1E-4</v>
      </c>
      <c r="M31" s="30">
        <v>1E-4</v>
      </c>
      <c r="N31" s="30">
        <v>4.0000000000000002E-4</v>
      </c>
      <c r="O31" s="30"/>
      <c r="P31" s="30">
        <v>0</v>
      </c>
      <c r="Q31" s="30">
        <v>-76.599999999999994</v>
      </c>
      <c r="R31" s="30">
        <v>0</v>
      </c>
      <c r="S31" s="30">
        <f t="shared" si="4"/>
        <v>0</v>
      </c>
      <c r="T31" s="30">
        <v>-76.599999999999994</v>
      </c>
      <c r="U31" s="30"/>
      <c r="V31" s="30">
        <v>0</v>
      </c>
      <c r="W31" s="30">
        <v>-76.599999999999994</v>
      </c>
      <c r="X31" s="30">
        <v>0</v>
      </c>
    </row>
    <row r="32" spans="2:24" x14ac:dyDescent="0.25">
      <c r="B32" s="6" t="s">
        <v>109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31">
        <v>0</v>
      </c>
      <c r="Q32" s="31">
        <v>-21.7</v>
      </c>
      <c r="R32" s="31">
        <v>-53.4</v>
      </c>
      <c r="S32" s="31">
        <f t="shared" si="4"/>
        <v>0</v>
      </c>
      <c r="T32" s="31">
        <v>-75.099999999999994</v>
      </c>
      <c r="U32" s="31"/>
      <c r="V32" s="31">
        <v>0</v>
      </c>
      <c r="W32" s="31">
        <v>0</v>
      </c>
      <c r="X32" s="31">
        <v>0</v>
      </c>
    </row>
    <row r="33" spans="2:24" x14ac:dyDescent="0.25">
      <c r="B33" s="8" t="s">
        <v>77</v>
      </c>
      <c r="D33" s="51">
        <v>82.200000000000017</v>
      </c>
      <c r="E33" s="51">
        <v>-180.09989999999999</v>
      </c>
      <c r="F33" s="51">
        <v>-70.699799999999996</v>
      </c>
      <c r="G33" s="51">
        <v>3.0999999999999979</v>
      </c>
      <c r="H33" s="49">
        <v>-165.49869999999999</v>
      </c>
      <c r="I33" s="51"/>
      <c r="J33" s="51">
        <v>-306.51003800000007</v>
      </c>
      <c r="K33" s="51">
        <v>-99.499899999999982</v>
      </c>
      <c r="L33" s="51">
        <v>-333.29270000000002</v>
      </c>
      <c r="M33" s="51">
        <v>-100.65861200000001</v>
      </c>
      <c r="N33" s="51">
        <v>-839.96025000000009</v>
      </c>
      <c r="O33" s="51"/>
      <c r="P33" s="51">
        <v>0.39766600000001057</v>
      </c>
      <c r="Q33" s="51">
        <v>-95.305999999999997</v>
      </c>
      <c r="R33" s="51">
        <v>-169.29999999999998</v>
      </c>
      <c r="S33" s="51">
        <f t="shared" si="4"/>
        <v>-27.191665999999998</v>
      </c>
      <c r="T33" s="51">
        <v>-291.39999999999998</v>
      </c>
      <c r="U33" s="51"/>
      <c r="V33" s="51">
        <v>-80.7</v>
      </c>
      <c r="W33" s="51">
        <v>-63.2</v>
      </c>
      <c r="X33" s="51">
        <v>-293.89999999999998</v>
      </c>
    </row>
    <row r="34" spans="2:24" x14ac:dyDescent="0.25">
      <c r="D34" s="30"/>
      <c r="E34" s="32"/>
      <c r="F34" s="32"/>
      <c r="G34" s="30"/>
      <c r="H34" s="3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25">
      <c r="B35" s="8" t="s">
        <v>78</v>
      </c>
      <c r="D35" s="51">
        <v>1.131416999999999</v>
      </c>
      <c r="E35" s="51">
        <v>-115.57657999999998</v>
      </c>
      <c r="F35" s="51">
        <v>90.601958999999979</v>
      </c>
      <c r="G35" s="51">
        <v>-30.49988999999999</v>
      </c>
      <c r="H35" s="51">
        <v>-54.341094000000112</v>
      </c>
      <c r="I35" s="51"/>
      <c r="J35" s="51">
        <v>-69.759200000000135</v>
      </c>
      <c r="K35" s="51">
        <v>-9.6836219999999997</v>
      </c>
      <c r="L35" s="51">
        <v>79.182942000000082</v>
      </c>
      <c r="M35" s="51">
        <v>-65.618211999999957</v>
      </c>
      <c r="N35" s="51">
        <v>-65.876092000000085</v>
      </c>
      <c r="O35" s="51"/>
      <c r="P35" s="51">
        <v>-5.000300000000057</v>
      </c>
      <c r="Q35" s="51">
        <v>-9.2007120000000242</v>
      </c>
      <c r="R35" s="51">
        <v>16.800004001000133</v>
      </c>
      <c r="S35" s="51">
        <f>T35-SUM(P35:R35)</f>
        <v>-15.098992001000052</v>
      </c>
      <c r="T35" s="51">
        <v>-12.5</v>
      </c>
      <c r="U35" s="51"/>
      <c r="V35" s="51">
        <v>17.899999999999999</v>
      </c>
      <c r="W35" s="51">
        <v>-2.9</v>
      </c>
      <c r="X35" s="51">
        <v>88.5</v>
      </c>
    </row>
    <row r="36" spans="2:24" x14ac:dyDescent="0.25">
      <c r="B36" s="1" t="s">
        <v>79</v>
      </c>
      <c r="D36" s="30">
        <v>160.90007699999978</v>
      </c>
      <c r="E36" s="30">
        <v>162.03149399999978</v>
      </c>
      <c r="F36" s="30">
        <v>46.454913999999803</v>
      </c>
      <c r="G36" s="30">
        <v>137.05687299999977</v>
      </c>
      <c r="H36" s="30">
        <v>160.90007699999978</v>
      </c>
      <c r="I36" s="30"/>
      <c r="J36" s="30">
        <v>106.55898299999967</v>
      </c>
      <c r="K36" s="30">
        <v>36.799782999999536</v>
      </c>
      <c r="L36" s="30">
        <v>27.116160999999522</v>
      </c>
      <c r="M36" s="30">
        <v>106.2991029999996</v>
      </c>
      <c r="N36" s="30">
        <v>106.55898299999967</v>
      </c>
      <c r="O36" s="30"/>
      <c r="P36" s="30">
        <v>40.682890999999586</v>
      </c>
      <c r="Q36" s="30">
        <v>35.682590999999526</v>
      </c>
      <c r="R36" s="30">
        <v>26.481878999999495</v>
      </c>
      <c r="S36" s="30">
        <v>43.3</v>
      </c>
      <c r="T36" s="30">
        <v>40.700000000000003</v>
      </c>
      <c r="U36" s="30"/>
      <c r="V36" s="30">
        <v>28.2</v>
      </c>
      <c r="W36" s="30">
        <v>46.1</v>
      </c>
      <c r="X36" s="30">
        <v>43.2</v>
      </c>
    </row>
    <row r="37" spans="2:24" x14ac:dyDescent="0.25">
      <c r="B37" s="25" t="s">
        <v>120</v>
      </c>
      <c r="D37" s="54">
        <v>162.03149399999978</v>
      </c>
      <c r="E37" s="54">
        <v>46.454913999999803</v>
      </c>
      <c r="F37" s="54">
        <v>137.05687299999977</v>
      </c>
      <c r="G37" s="54">
        <v>106.55698299999978</v>
      </c>
      <c r="H37" s="54">
        <v>106.55898299999967</v>
      </c>
      <c r="I37" s="54"/>
      <c r="J37" s="54">
        <v>36.799782999999536</v>
      </c>
      <c r="K37" s="54">
        <v>27.116160999999536</v>
      </c>
      <c r="L37" s="54">
        <v>106.2991029999996</v>
      </c>
      <c r="M37" s="54">
        <v>40.680890999999647</v>
      </c>
      <c r="N37" s="54">
        <v>40.682890999999586</v>
      </c>
      <c r="O37" s="54"/>
      <c r="P37" s="54">
        <v>35.682590999999526</v>
      </c>
      <c r="Q37" s="54">
        <v>26.481878999999502</v>
      </c>
      <c r="R37" s="54">
        <v>43.281883000999628</v>
      </c>
      <c r="S37" s="54">
        <v>28.2</v>
      </c>
      <c r="T37" s="54">
        <v>28.2</v>
      </c>
      <c r="U37" s="54"/>
      <c r="V37" s="54">
        <v>46.1</v>
      </c>
      <c r="W37" s="54">
        <v>43.2</v>
      </c>
      <c r="X37" s="54">
        <v>131.69999999999999</v>
      </c>
    </row>
    <row r="38" spans="2:24" x14ac:dyDescent="0.25"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8" scale="8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Matas P&amp;L</vt:lpstr>
      <vt:lpstr>Matas Balance sheet</vt:lpstr>
      <vt:lpstr>Matas Cash flow</vt:lpstr>
      <vt:lpstr>'Matas Balance sheet'!Print_Area</vt:lpstr>
      <vt:lpstr>'Matas Cash flow'!Print_Area</vt:lpstr>
      <vt:lpstr>'Matas P&amp;L'!Print_Area</vt:lpstr>
      <vt:lpstr>'Matas Balance sheet'!Print_Titles</vt:lpstr>
    </vt:vector>
  </TitlesOfParts>
  <Company>Matas Operations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Matas Annual Report 2021/22</dc:title>
  <dc:subject>Financial model 2021/22</dc:subject>
  <dc:creator>Frederikke Anna LInde</dc:creator>
  <cp:keywords>Matas Investor Relations</cp:keywords>
  <cp:lastModifiedBy>Frederikke Anna Linde</cp:lastModifiedBy>
  <cp:lastPrinted>2022-05-30T15:42:11Z</cp:lastPrinted>
  <dcterms:created xsi:type="dcterms:W3CDTF">2021-05-25T16:26:22Z</dcterms:created>
  <dcterms:modified xsi:type="dcterms:W3CDTF">2023-02-07T16:32:40Z</dcterms:modified>
</cp:coreProperties>
</file>