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tcook\Desktop\"/>
    </mc:Choice>
  </mc:AlternateContent>
  <xr:revisionPtr revIDLastSave="0" documentId="8_{D1FF53F4-6F74-45FA-9177-8C0E4BD22776}" xr6:coauthVersionLast="45" xr6:coauthVersionMax="45" xr10:uidLastSave="{00000000-0000-0000-0000-000000000000}"/>
  <bookViews>
    <workbookView xWindow="-110" yWindow="-110" windowWidth="22780" windowHeight="14660" xr2:uid="{819C40B1-FF54-48D4-A00A-8375D514A5FF}"/>
  </bookViews>
  <sheets>
    <sheet name="Finance" sheetId="1" r:id="rId1"/>
    <sheet name="Employees" sheetId="2" r:id="rId2"/>
    <sheet name="Society" sheetId="3" r:id="rId3"/>
    <sheet name="Environment" sheetId="4"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Print_Area" localSheetId="1">Employees!$A$1:$J$230</definedName>
    <definedName name="_xlnm.Print_Area" localSheetId="3">Environment!$A$1:$G$117</definedName>
    <definedName name="_xlnm.Print_Area" localSheetId="0">Finance!$A$1:$F$74</definedName>
    <definedName name="_xlnm.Print_Area" localSheetId="2">Society!$A$1:$G$92</definedName>
    <definedName name="_xlnm.Print_Titles" localSheetId="1">Employees!$1:$1</definedName>
    <definedName name="_xlnm.Print_Titles" localSheetId="3">Environment!$1:$1</definedName>
    <definedName name="_xlnm.Print_Titles" localSheetId="0">Finance!$1:$1</definedName>
    <definedName name="_xlnm.Print_Titles" localSheetId="2">Society!$1:$1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8" i="4" l="1"/>
  <c r="F18" i="4"/>
  <c r="E18" i="4"/>
  <c r="D18" i="4"/>
  <c r="G114" i="2" l="1"/>
  <c r="D108" i="4" l="1"/>
  <c r="D107" i="4"/>
  <c r="D94" i="4"/>
  <c r="D82" i="4"/>
  <c r="D95" i="4" l="1"/>
  <c r="D93" i="4"/>
  <c r="D97" i="4" l="1"/>
  <c r="D98" i="4" s="1"/>
  <c r="D99" i="4" s="1"/>
  <c r="D85" i="4"/>
  <c r="D86" i="4" s="1"/>
  <c r="D72" i="3" l="1"/>
  <c r="E213" i="2" l="1"/>
  <c r="E204" i="2"/>
  <c r="E203" i="2"/>
  <c r="E202" i="2"/>
  <c r="E201" i="2"/>
  <c r="E199" i="2"/>
  <c r="E190" i="2"/>
  <c r="E189" i="2"/>
  <c r="E188" i="2"/>
  <c r="E187" i="2"/>
  <c r="E174" i="2"/>
  <c r="E171" i="2"/>
  <c r="E162" i="2"/>
  <c r="E161" i="2"/>
  <c r="E159" i="2"/>
  <c r="E157" i="2"/>
  <c r="E156" i="2"/>
  <c r="E155" i="2"/>
  <c r="E154" i="2"/>
  <c r="E153" i="2"/>
  <c r="E152" i="2"/>
  <c r="E150" i="2"/>
  <c r="E149" i="2"/>
  <c r="E148" i="2"/>
  <c r="E147" i="2"/>
  <c r="E146" i="2"/>
  <c r="E145" i="2"/>
  <c r="D171" i="2"/>
  <c r="D157" i="2"/>
  <c r="D185" i="2"/>
  <c r="D199" i="2"/>
  <c r="D213" i="2"/>
  <c r="D212" i="2"/>
  <c r="D211" i="2"/>
  <c r="D210" i="2"/>
  <c r="D209" i="2"/>
  <c r="D208" i="2"/>
  <c r="D206" i="2"/>
  <c r="D205" i="2"/>
  <c r="D204" i="2"/>
  <c r="D203" i="2"/>
  <c r="D202" i="2"/>
  <c r="D201" i="2"/>
  <c r="D198" i="2"/>
  <c r="D197" i="2"/>
  <c r="D196" i="2"/>
  <c r="D195" i="2"/>
  <c r="D194" i="2"/>
  <c r="D192" i="2"/>
  <c r="D191" i="2"/>
  <c r="D190" i="2"/>
  <c r="D189" i="2"/>
  <c r="D188" i="2"/>
  <c r="D187" i="2"/>
  <c r="D184" i="2"/>
  <c r="D183" i="2"/>
  <c r="D182" i="2"/>
  <c r="D181" i="2"/>
  <c r="D180" i="2"/>
  <c r="D178" i="2"/>
  <c r="D177" i="2"/>
  <c r="D176" i="2"/>
  <c r="D175" i="2"/>
  <c r="D174" i="2"/>
  <c r="D173" i="2"/>
  <c r="D170" i="2"/>
  <c r="D169" i="2"/>
  <c r="D168" i="2"/>
  <c r="D167" i="2"/>
  <c r="D166" i="2"/>
  <c r="D164" i="2"/>
  <c r="D163" i="2"/>
  <c r="D162" i="2"/>
  <c r="D161" i="2"/>
  <c r="D160" i="2"/>
  <c r="D159" i="2"/>
  <c r="D156" i="2"/>
  <c r="D155" i="2"/>
  <c r="D154" i="2"/>
  <c r="D153" i="2"/>
  <c r="D152" i="2"/>
  <c r="D150" i="2"/>
  <c r="D149" i="2"/>
  <c r="D148" i="2"/>
  <c r="D147" i="2"/>
  <c r="D146" i="2"/>
  <c r="D145" i="2"/>
  <c r="D94" i="2"/>
  <c r="D93" i="2"/>
  <c r="D90" i="2"/>
  <c r="D89" i="2"/>
  <c r="D88" i="2"/>
  <c r="D95" i="2" l="1"/>
  <c r="D117" i="4" l="1"/>
  <c r="D116" i="4"/>
  <c r="D115" i="4"/>
  <c r="D114" i="4"/>
  <c r="D113" i="4"/>
  <c r="D104" i="4"/>
  <c r="D103" i="4"/>
  <c r="D102" i="4"/>
  <c r="D83" i="4"/>
  <c r="D79" i="4"/>
  <c r="D81" i="4" s="1"/>
  <c r="D72" i="4"/>
  <c r="D71" i="4"/>
  <c r="D70" i="4"/>
  <c r="D69" i="4"/>
  <c r="D66" i="4"/>
  <c r="D65" i="4"/>
  <c r="D64" i="4"/>
  <c r="D61" i="4"/>
  <c r="D59" i="4"/>
  <c r="D58" i="4"/>
  <c r="D57" i="4"/>
  <c r="D55" i="4"/>
  <c r="D54" i="4"/>
  <c r="D53" i="4"/>
  <c r="D52" i="4"/>
  <c r="D51" i="4"/>
  <c r="D50" i="4"/>
  <c r="D49" i="4"/>
  <c r="D48" i="4"/>
  <c r="D45" i="4"/>
  <c r="D44" i="4"/>
  <c r="D41" i="4"/>
  <c r="D40" i="4"/>
  <c r="D39" i="4"/>
  <c r="D38" i="4"/>
  <c r="D37" i="4"/>
  <c r="D36" i="4"/>
  <c r="D33" i="4"/>
  <c r="D32" i="4"/>
  <c r="D31" i="4"/>
  <c r="D30" i="4"/>
  <c r="D26" i="4"/>
  <c r="D24" i="4"/>
  <c r="D23" i="4"/>
  <c r="D22" i="4"/>
  <c r="D16" i="4"/>
  <c r="D14" i="4"/>
  <c r="D11" i="4"/>
  <c r="D8" i="4"/>
  <c r="D7" i="4"/>
  <c r="D6" i="4"/>
  <c r="D5" i="4"/>
  <c r="D4" i="4"/>
  <c r="D3" i="4"/>
  <c r="D87" i="4" l="1"/>
  <c r="D138" i="2"/>
  <c r="D137" i="2"/>
  <c r="D136" i="2"/>
  <c r="D135" i="2"/>
  <c r="D141" i="2" l="1"/>
  <c r="D127" i="2" l="1"/>
  <c r="D121" i="2"/>
  <c r="D3" i="3" l="1"/>
  <c r="D92" i="3"/>
  <c r="D88" i="3"/>
  <c r="D85" i="3"/>
  <c r="D79" i="3"/>
  <c r="D32" i="3" l="1"/>
  <c r="D31" i="3"/>
  <c r="D28" i="3"/>
  <c r="D27" i="3"/>
  <c r="D14" i="3"/>
  <c r="D40" i="3" l="1"/>
  <c r="D13" i="3" l="1"/>
  <c r="D12" i="3"/>
  <c r="D24" i="3"/>
  <c r="D23" i="3"/>
  <c r="D45" i="3" l="1"/>
  <c r="D48" i="3"/>
  <c r="D38" i="3" l="1"/>
  <c r="D39" i="3"/>
  <c r="D37" i="3"/>
  <c r="D36" i="3"/>
  <c r="D19" i="3"/>
  <c r="D17" i="3"/>
  <c r="D49" i="3"/>
  <c r="D46" i="3"/>
  <c r="D18" i="3" l="1"/>
  <c r="D20" i="3"/>
  <c r="D70" i="3" l="1"/>
  <c r="D68" i="3"/>
  <c r="D67" i="3"/>
  <c r="D69" i="3" l="1"/>
  <c r="D71" i="3"/>
  <c r="D9" i="3"/>
  <c r="D8" i="3"/>
  <c r="D78" i="3" l="1"/>
  <c r="D84" i="3"/>
  <c r="D91" i="3"/>
  <c r="D89" i="3"/>
  <c r="D82" i="3"/>
  <c r="D76" i="3"/>
  <c r="D90" i="3"/>
  <c r="D83" i="3"/>
  <c r="D77" i="3"/>
  <c r="D61" i="3" l="1"/>
  <c r="D62" i="3"/>
  <c r="D63" i="3"/>
  <c r="D60" i="3"/>
  <c r="D64" i="3"/>
  <c r="D58" i="3" l="1"/>
  <c r="D56" i="3"/>
  <c r="D57" i="3"/>
  <c r="D55" i="3"/>
  <c r="D6" i="3"/>
  <c r="D52" i="3"/>
  <c r="D68" i="2" l="1"/>
  <c r="D65" i="2"/>
  <c r="D51" i="2" l="1"/>
  <c r="D48" i="2"/>
  <c r="D113" i="2" l="1"/>
  <c r="D26" i="2"/>
  <c r="D20" i="2"/>
  <c r="D14" i="2"/>
  <c r="D7" i="2"/>
  <c r="D110" i="2"/>
  <c r="D37" i="2" l="1"/>
  <c r="D36" i="2"/>
  <c r="D17" i="2"/>
  <c r="D4" i="2"/>
  <c r="D66" i="2"/>
  <c r="D49" i="2"/>
  <c r="D131" i="2"/>
  <c r="D130" i="2"/>
  <c r="D129" i="2"/>
  <c r="D125" i="2"/>
  <c r="D124" i="2"/>
  <c r="D123" i="2"/>
  <c r="D111" i="2"/>
  <c r="D11" i="2" l="1"/>
  <c r="D23" i="2"/>
  <c r="D116" i="2"/>
  <c r="D118" i="2"/>
  <c r="D117" i="2"/>
  <c r="D18" i="2"/>
  <c r="D5" i="2"/>
  <c r="D12" i="2" l="1"/>
  <c r="D24" i="2"/>
  <c r="D81" i="2"/>
  <c r="D79" i="2"/>
  <c r="D85" i="2" l="1"/>
  <c r="D114" i="2"/>
  <c r="D112" i="2"/>
  <c r="D67" i="2"/>
  <c r="D50" i="2"/>
  <c r="D43" i="2"/>
  <c r="D40" i="2"/>
  <c r="D69" i="2" l="1"/>
  <c r="D56" i="2"/>
  <c r="D54" i="2"/>
  <c r="D44" i="2"/>
  <c r="D19" i="2"/>
  <c r="D6" i="2"/>
  <c r="D58" i="2" l="1"/>
  <c r="D52" i="2"/>
  <c r="D13" i="2"/>
  <c r="D25" i="2"/>
  <c r="D55" i="2"/>
  <c r="D59" i="2"/>
  <c r="D76" i="2"/>
  <c r="D72" i="2"/>
  <c r="D75" i="2"/>
  <c r="D71" i="2"/>
  <c r="D73" i="2"/>
  <c r="D80" i="2"/>
  <c r="D27" i="2"/>
  <c r="D21" i="2"/>
  <c r="D15" i="2"/>
  <c r="D8" i="2"/>
  <c r="D82" i="2" l="1"/>
  <c r="D62" i="2"/>
  <c r="D61" i="2"/>
  <c r="D106" i="2"/>
  <c r="D105" i="2"/>
  <c r="D104" i="2"/>
  <c r="D99" i="2"/>
  <c r="D115" i="2"/>
  <c r="D32" i="2" l="1"/>
  <c r="D3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Lindsay Napier</author>
  </authors>
  <commentList>
    <comment ref="B48" authorId="0" shapeId="0" xr:uid="{C57CB59C-DA81-4BE2-89F9-E97B34F172BF}">
      <text>
        <r>
          <rPr>
            <sz val="9"/>
            <color indexed="81"/>
            <rFont val="Tahoma"/>
            <family val="2"/>
          </rPr>
          <t>Footnote: removed this section due to the fact that it was $0.0 for the past 4 years.</t>
        </r>
      </text>
    </comment>
    <comment ref="C55" authorId="0" shapeId="0" xr:uid="{2F9992B0-DE3F-45AE-B69E-A203166AC792}">
      <text>
        <r>
          <rPr>
            <sz val="9"/>
            <color indexed="81"/>
            <rFont val="Tahoma"/>
            <charset val="1"/>
          </rPr>
          <t>Footnote: In 2019, we revised Community Agreements. Related to the renewal of the agreements. We fund community projects that we jointly agreed to with with the community, but we do not always use the money that has been allocated were not agreed to.</t>
        </r>
      </text>
    </comment>
    <comment ref="B63" authorId="0" shapeId="0" xr:uid="{20C7C48A-3FC4-48CC-A6FA-C6F2B349C403}">
      <text>
        <r>
          <rPr>
            <sz val="9"/>
            <color indexed="81"/>
            <rFont val="Tahoma"/>
            <charset val="1"/>
          </rPr>
          <t>Footnote: Political donations are included in this total; however, in accordance with Hudbay policy, political donations
were $0.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Lindsay Napier</author>
  </authors>
  <commentList>
    <comment ref="D121" authorId="0" shapeId="0" xr:uid="{62E6DFFC-CD02-43E6-828C-C74B485F63F1}">
      <text>
        <r>
          <rPr>
            <sz val="9"/>
            <color indexed="81"/>
            <rFont val="Tahoma"/>
            <charset val="1"/>
          </rPr>
          <t>Footnote: Hudbay's female represtation increased in 2020 to 30% when Alan Hibben stepped down.</t>
        </r>
      </text>
    </comment>
    <comment ref="D141" authorId="0" shapeId="0" xr:uid="{836B4BC5-0C4B-4A0C-A44E-22DEBE44C56D}">
      <text>
        <r>
          <rPr>
            <sz val="9"/>
            <color indexed="81"/>
            <rFont val="Tahoma"/>
            <family val="2"/>
          </rPr>
          <t>Footnote: Hudbay's Arizona employees are currently not covered because the size of their office does not require it.</t>
        </r>
      </text>
    </comment>
    <comment ref="D215" authorId="0" shapeId="0" xr:uid="{4F0212E6-2F69-49CB-A85B-A5461150B19E}">
      <text>
        <r>
          <rPr>
            <b/>
            <sz val="9"/>
            <color indexed="81"/>
            <rFont val="Tahoma"/>
            <family val="2"/>
          </rPr>
          <t>Lindsay Napier:</t>
        </r>
        <r>
          <rPr>
            <sz val="9"/>
            <color indexed="81"/>
            <rFont val="Tahoma"/>
            <family val="2"/>
          </rPr>
          <t xml:space="preserve">
Not all BUs were able to provide, so I have hard entered not available for now. For discussion at a later date.</t>
        </r>
      </text>
    </comment>
    <comment ref="B220" authorId="0" shapeId="0" xr:uid="{252A2F9E-A5F2-481E-AF3B-687509541244}">
      <text>
        <r>
          <rPr>
            <b/>
            <sz val="9"/>
            <color indexed="81"/>
            <rFont val="Tahoma"/>
            <family val="2"/>
          </rPr>
          <t>Lindsay Napier:</t>
        </r>
        <r>
          <rPr>
            <sz val="9"/>
            <color indexed="81"/>
            <rFont val="Tahoma"/>
            <family val="2"/>
          </rPr>
          <t xml:space="preserve">
This section is copied / pasted from last year's Master File. The question was reworked this year and can be seen in the Benefits tab of the HR templates, but we have yet to determine how we will use that information.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Lindsay Napier</author>
  </authors>
  <commentList>
    <comment ref="D6" authorId="0" shapeId="0" xr:uid="{5D92D56C-FE4E-4A61-A83E-D76E124B0385}">
      <text>
        <r>
          <rPr>
            <sz val="9"/>
            <color indexed="81"/>
            <rFont val="Tahoma"/>
            <charset val="1"/>
          </rPr>
          <t>Footnote: At our Constancia operation, on August 2019, a 24-hour strike was generated, promoted by the Community Resettlement Association. They demanded compliance with commitments. The protest was resolved when the company promised to fulfill each of the commitments according to schedule.</t>
        </r>
      </text>
    </comment>
    <comment ref="B8" authorId="0" shapeId="0" xr:uid="{E34A477A-1D51-4327-9BB8-4DB4201A9DC6}">
      <text>
        <r>
          <rPr>
            <b/>
            <sz val="9"/>
            <color indexed="81"/>
            <rFont val="Tahoma"/>
            <family val="2"/>
          </rPr>
          <t>Lindsay Napier:</t>
        </r>
        <r>
          <rPr>
            <sz val="9"/>
            <color indexed="81"/>
            <rFont val="Tahoma"/>
            <family val="2"/>
          </rPr>
          <t xml:space="preserve">
No resettlements has occurred since 2015, should this still be noted as Peru only, or can we express this as company-wide?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Lindsay Napier</author>
  </authors>
  <commentList>
    <comment ref="D14" authorId="0" shapeId="0" xr:uid="{15E73E5D-48A5-4ECB-A388-B3F06599532F}">
      <text>
        <r>
          <rPr>
            <sz val="9"/>
            <color indexed="81"/>
            <rFont val="Tahoma"/>
            <charset val="1"/>
          </rPr>
          <t>Footnote:  Energy produced at our test solar panel plots described in our 2015 report.</t>
        </r>
      </text>
    </comment>
    <comment ref="D33" authorId="0" shapeId="0" xr:uid="{5CF00EE8-4703-4FC6-8762-871AABA94BE5}">
      <text>
        <r>
          <rPr>
            <sz val="9"/>
            <color indexed="81"/>
            <rFont val="Tahoma"/>
            <charset val="1"/>
          </rPr>
          <t>Footnote:  In Manitoba, we collect and report on fugitive dust. Collection and reporting at the same level of detail is not required in Peru. Ambient
monitoring is conducted, but does not result in total particulate releases.</t>
        </r>
      </text>
    </comment>
    <comment ref="D108" authorId="0" shapeId="0" xr:uid="{9E795877-A60C-47DB-A613-AFE6B1C14A22}">
      <text>
        <r>
          <rPr>
            <sz val="9"/>
            <color indexed="81"/>
            <rFont val="Tahoma"/>
            <charset val="1"/>
          </rPr>
          <t>Footnote: In 2019, our Peru Business Unit did a lot of reclamation around Constancia Mine, accounting for the majority of reclamation stated here.</t>
        </r>
      </text>
    </comment>
  </commentList>
</comments>
</file>

<file path=xl/sharedStrings.xml><?xml version="1.0" encoding="utf-8"?>
<sst xmlns="http://schemas.openxmlformats.org/spreadsheetml/2006/main" count="678" uniqueCount="334">
  <si>
    <t>Direct economic value generated and distributed (in $ millions)</t>
  </si>
  <si>
    <t>Profit (loss) before tax</t>
  </si>
  <si>
    <t xml:space="preserve">Revenues </t>
  </si>
  <si>
    <t xml:space="preserve">Operating costs </t>
  </si>
  <si>
    <t>Canada</t>
  </si>
  <si>
    <t>US</t>
  </si>
  <si>
    <t>Peru</t>
  </si>
  <si>
    <t>Chile</t>
  </si>
  <si>
    <t>Total</t>
  </si>
  <si>
    <t>Employee Wages and Benefits</t>
  </si>
  <si>
    <t>Payments to Government</t>
  </si>
  <si>
    <t xml:space="preserve">Taxes paid </t>
  </si>
  <si>
    <t>Municipal taxes and grants</t>
  </si>
  <si>
    <t>Penalties and interest paid</t>
  </si>
  <si>
    <t>Payments to Providers of Capital</t>
  </si>
  <si>
    <t>Dividends paid</t>
  </si>
  <si>
    <t>Interest payments made to providers of loans</t>
  </si>
  <si>
    <t>Financing fees paid</t>
  </si>
  <si>
    <t>Other interest paid</t>
  </si>
  <si>
    <t>Capital expenditures - cash flow basis</t>
  </si>
  <si>
    <t>Payments - Local communities for land use (in $000s)</t>
  </si>
  <si>
    <t>Total land use payments</t>
  </si>
  <si>
    <t>Public benefit</t>
  </si>
  <si>
    <t>Community investment &amp; charitable donations (in $000s)</t>
  </si>
  <si>
    <t xml:space="preserve">Total community investments and donations </t>
  </si>
  <si>
    <t>Resettlement investment (Peru) (in $000)</t>
  </si>
  <si>
    <t>Production (contained metal in concentrate)</t>
  </si>
  <si>
    <t>Copper (000 tonnes)</t>
  </si>
  <si>
    <t>Zinc (000 tonnes)</t>
  </si>
  <si>
    <t>Gold (000 ounces)</t>
  </si>
  <si>
    <t>Silver (000 ounces)</t>
  </si>
  <si>
    <t>Metal production</t>
  </si>
  <si>
    <t>GRI Code</t>
  </si>
  <si>
    <t>G4-10</t>
  </si>
  <si>
    <t>Total Workforce</t>
  </si>
  <si>
    <t>Full-time employees</t>
  </si>
  <si>
    <t>MBU</t>
  </si>
  <si>
    <t>Arizona</t>
  </si>
  <si>
    <t>N/ap</t>
  </si>
  <si>
    <t>Total Full-time Employees</t>
  </si>
  <si>
    <t>Employment</t>
  </si>
  <si>
    <t>Number of part-time employees</t>
  </si>
  <si>
    <t>Total Part-time Employees</t>
  </si>
  <si>
    <t>Number of contract (term) employees</t>
  </si>
  <si>
    <t>Total Contract Employees</t>
  </si>
  <si>
    <t>Number of coop and summer students hired</t>
  </si>
  <si>
    <t>Total COOP/Summer Students</t>
  </si>
  <si>
    <t>N/av</t>
  </si>
  <si>
    <t>G4-11</t>
  </si>
  <si>
    <t>Number of employees represented by collective  bargaining agreements</t>
  </si>
  <si>
    <t>LA4</t>
  </si>
  <si>
    <t>Operational changes</t>
  </si>
  <si>
    <t>Yes</t>
  </si>
  <si>
    <t>MM4</t>
  </si>
  <si>
    <t>Number of strikes or lockouts exceeding one week</t>
  </si>
  <si>
    <t>LA1</t>
  </si>
  <si>
    <t xml:space="preserve">Employee turnover </t>
  </si>
  <si>
    <t>Region</t>
  </si>
  <si>
    <t>Corporate</t>
  </si>
  <si>
    <t>ABU</t>
  </si>
  <si>
    <t>Age Distribution</t>
  </si>
  <si>
    <t>&lt;30</t>
  </si>
  <si>
    <t>30-50</t>
  </si>
  <si>
    <t>&gt;50</t>
  </si>
  <si>
    <t>Gender</t>
  </si>
  <si>
    <t>Male</t>
  </si>
  <si>
    <t>Female</t>
  </si>
  <si>
    <t>Voluntary turnover rate (Hudbay Total)</t>
  </si>
  <si>
    <t>Involuntary turnover rate (Hudbay Total)</t>
  </si>
  <si>
    <t>New Employee Hires</t>
  </si>
  <si>
    <t>Net number of full-time employees added (decreased)</t>
  </si>
  <si>
    <t>EC6</t>
  </si>
  <si>
    <t>Senior management from local community</t>
  </si>
  <si>
    <t>Number of contractor full-time equivalent staff</t>
  </si>
  <si>
    <t>Manitoba</t>
  </si>
  <si>
    <t>Person-hours of work (including contractors)</t>
  </si>
  <si>
    <t>North America</t>
  </si>
  <si>
    <t>South America</t>
  </si>
  <si>
    <t>Total person-hours</t>
  </si>
  <si>
    <t>LA11</t>
  </si>
  <si>
    <t>Employees receiving regular performance and career development reviews</t>
  </si>
  <si>
    <t>Percentage reviewed</t>
  </si>
  <si>
    <t>LA12</t>
  </si>
  <si>
    <t>Board of Directors (ratio male to female)</t>
  </si>
  <si>
    <t>2.5:1</t>
  </si>
  <si>
    <t>2.3:1</t>
  </si>
  <si>
    <t>4:1</t>
  </si>
  <si>
    <t>Age distribution</t>
  </si>
  <si>
    <t>Executive management (ratio male to female)</t>
  </si>
  <si>
    <t>7:1</t>
  </si>
  <si>
    <t>5:1</t>
  </si>
  <si>
    <t>6.5:1</t>
  </si>
  <si>
    <t>G4-54</t>
  </si>
  <si>
    <t>Canada (Manitoba Business Unit, excluding Corporate office)</t>
  </si>
  <si>
    <t>5.8:1</t>
  </si>
  <si>
    <t>6.8:1</t>
  </si>
  <si>
    <t>4.9:1</t>
  </si>
  <si>
    <t>Canada (including Corporate office)</t>
  </si>
  <si>
    <t>28.3:1</t>
  </si>
  <si>
    <t>23.4:1</t>
  </si>
  <si>
    <t>24.1:1</t>
  </si>
  <si>
    <t>19.1:1</t>
  </si>
  <si>
    <t>19.5:1</t>
  </si>
  <si>
    <t>9.2:1</t>
  </si>
  <si>
    <t>United Sates (Arizona Business Unit)</t>
  </si>
  <si>
    <t>5.5:1</t>
  </si>
  <si>
    <t>4.8:1</t>
  </si>
  <si>
    <t>4.3:1</t>
  </si>
  <si>
    <t>LA5</t>
  </si>
  <si>
    <t>Workforce represented in formal joint management-worker Health &amp; Safety Committees</t>
  </si>
  <si>
    <t>Percentage represented</t>
  </si>
  <si>
    <t>LA6</t>
  </si>
  <si>
    <t>Health and safety performance (per 200,000 hours worked, except where noted)</t>
  </si>
  <si>
    <t>Lost time accident frequency (LTA)</t>
  </si>
  <si>
    <t>Manitoba contractors</t>
  </si>
  <si>
    <t>Peru contractors</t>
  </si>
  <si>
    <t>Arizona contractors</t>
  </si>
  <si>
    <t>Chile Contractors</t>
  </si>
  <si>
    <t>Other North America (not including MBU &amp; ABU)</t>
  </si>
  <si>
    <t>Other North America contractors (not including MBU &amp; ABU)</t>
  </si>
  <si>
    <t>Other South America (not including Peru &amp; Chile)</t>
  </si>
  <si>
    <t>Other South America contractors (not including Peru &amp; Chile)</t>
  </si>
  <si>
    <t>Lost time accident severity (SEV)</t>
  </si>
  <si>
    <t>North America (not including MBU &amp; ABU)</t>
  </si>
  <si>
    <t>North America contractors (not including MBU &amp; ABU)</t>
  </si>
  <si>
    <t>South America (not including Peru)</t>
  </si>
  <si>
    <t>South America contractors (not including Peru)</t>
  </si>
  <si>
    <t xml:space="preserve">Total  </t>
  </si>
  <si>
    <t>Restricted work case frequency (RWC)</t>
  </si>
  <si>
    <t xml:space="preserve">Total </t>
  </si>
  <si>
    <t>Medical aid frequency (MA)</t>
  </si>
  <si>
    <t>First aid frequency (FA)</t>
  </si>
  <si>
    <t>Absentee rate (as a % of hours scheduled to be worked)</t>
  </si>
  <si>
    <t>Reportable occurrences (defined as EHS incidents required by Hudbay policy to be reported to our Board of Directors)</t>
  </si>
  <si>
    <t>No</t>
  </si>
  <si>
    <t>Percentage of employees represented by trade unions</t>
  </si>
  <si>
    <t xml:space="preserve"> Hudbay Total Workforce age distribution</t>
  </si>
  <si>
    <t>Full time</t>
  </si>
  <si>
    <t>Part time</t>
  </si>
  <si>
    <t>Life insurance</t>
  </si>
  <si>
    <t>Health care</t>
  </si>
  <si>
    <t>Disability and invalidity coverage</t>
  </si>
  <si>
    <t>Parental leave</t>
  </si>
  <si>
    <t>Retirement provision</t>
  </si>
  <si>
    <t>Yes (401k)</t>
  </si>
  <si>
    <t>Stock ownership</t>
  </si>
  <si>
    <t>Other - Critical illness insurance</t>
  </si>
  <si>
    <t>Management Only</t>
  </si>
  <si>
    <t>Other - Accidental death and dismemberment insurance</t>
  </si>
  <si>
    <r>
      <t xml:space="preserve">Minimum # of weeks provided before operational changes </t>
    </r>
    <r>
      <rPr>
        <b/>
        <sz val="10"/>
        <color theme="1"/>
        <rFont val="Arial"/>
        <family val="2"/>
      </rPr>
      <t>(MBU only)</t>
    </r>
  </si>
  <si>
    <r>
      <t xml:space="preserve">Negotiated into collective agreements </t>
    </r>
    <r>
      <rPr>
        <b/>
        <sz val="10"/>
        <color theme="1"/>
        <rFont val="Arial"/>
        <family val="2"/>
      </rPr>
      <t>(MBU only)</t>
    </r>
  </si>
  <si>
    <t>*Includes all full time employees, and Peru contract employees</t>
  </si>
  <si>
    <t>*Includes all full-time employees</t>
  </si>
  <si>
    <t>Total (%)</t>
  </si>
  <si>
    <t>Workforce diversity</t>
  </si>
  <si>
    <t>Percentage of workforce that are female</t>
  </si>
  <si>
    <t>Percentage of workforce that are Aboriginal</t>
  </si>
  <si>
    <t>Percentage of workforce that are Disabled</t>
  </si>
  <si>
    <t>Percentage of workforce that are Visible minorities</t>
  </si>
  <si>
    <t>Composition of executive management &amp; corporate governance bodies</t>
  </si>
  <si>
    <t>Ratio of annual compensation of highest paid individual to mean total compensation</t>
  </si>
  <si>
    <t>Fatality</t>
  </si>
  <si>
    <t>Benefits 2019</t>
  </si>
  <si>
    <t>HR3</t>
  </si>
  <si>
    <t>Total number of incidents of discrimination [and actions taken]</t>
  </si>
  <si>
    <t>MM6</t>
  </si>
  <si>
    <t>Land use disputes</t>
  </si>
  <si>
    <t>MM9</t>
  </si>
  <si>
    <t>Resettlements - number of households (Peru only)</t>
  </si>
  <si>
    <t>Resettlements - number of individuals (Peru only)</t>
  </si>
  <si>
    <t>SO4</t>
  </si>
  <si>
    <t>Employees trained in anti-corruption policies</t>
  </si>
  <si>
    <t>Number - Employees</t>
  </si>
  <si>
    <t>Percent of workforce</t>
  </si>
  <si>
    <t>Percent of Board and management given training</t>
  </si>
  <si>
    <t>Employees that anti-corruption policies have been communicated to</t>
  </si>
  <si>
    <t>Number - management</t>
  </si>
  <si>
    <t>Percentage</t>
  </si>
  <si>
    <t>Number - non-management</t>
  </si>
  <si>
    <t>SO3</t>
  </si>
  <si>
    <t>Number and percentage of operations assessed for corruption risks</t>
  </si>
  <si>
    <t>Number - Operations</t>
  </si>
  <si>
    <t>Governance Body members that anti-corruption policies communicated to</t>
  </si>
  <si>
    <t xml:space="preserve">Total members communicated to  </t>
  </si>
  <si>
    <t>Percent communicated to</t>
  </si>
  <si>
    <t>Governance Body members that received training on anti-corruption</t>
  </si>
  <si>
    <t xml:space="preserve">Total members trained  </t>
  </si>
  <si>
    <t>Percent received training</t>
  </si>
  <si>
    <t>LA9</t>
  </si>
  <si>
    <t>Average hours of training (Peru and Arizona Business Units only)</t>
  </si>
  <si>
    <t>Males in management</t>
  </si>
  <si>
    <t>Females in management</t>
  </si>
  <si>
    <t>Males in non-management</t>
  </si>
  <si>
    <t>Females in non-management</t>
  </si>
  <si>
    <t>Average spend (DJSI)</t>
  </si>
  <si>
    <t>HR7</t>
  </si>
  <si>
    <t xml:space="preserve">Security Practices (Security Personnel Training) </t>
  </si>
  <si>
    <t>Hudbay security personnel trained in Human Rights policies and procedures</t>
  </si>
  <si>
    <t>Number</t>
  </si>
  <si>
    <t>Contractor security personnel trained in Human Rights policies and procedures</t>
  </si>
  <si>
    <t>SO8</t>
  </si>
  <si>
    <t>Value of fines or sanctions for non-compliance with  laws and regulations</t>
  </si>
  <si>
    <t>SO11</t>
  </si>
  <si>
    <t>Grievances about impacts on society</t>
  </si>
  <si>
    <t>Number filed through formal grievance mechanisms</t>
  </si>
  <si>
    <t>Number addressed during reporting period</t>
  </si>
  <si>
    <t>Number resolved during reporting period</t>
  </si>
  <si>
    <t>Number filed prior to the reporting period that were resolved during the reporting period</t>
  </si>
  <si>
    <t>Number of other concerns</t>
  </si>
  <si>
    <t>Environment (EN34)</t>
  </si>
  <si>
    <t>Labour &amp; Commercial Practices (LA16)</t>
  </si>
  <si>
    <t>Resettlement / Livelihood</t>
  </si>
  <si>
    <t>Human Rights</t>
  </si>
  <si>
    <t>Other</t>
  </si>
  <si>
    <t>MM10</t>
  </si>
  <si>
    <t>Closure plans</t>
  </si>
  <si>
    <t>Identify TOTAL number of operations</t>
  </si>
  <si>
    <t>Number of company operations that have closure plans</t>
  </si>
  <si>
    <t>Percentage of total operations with closure plans</t>
  </si>
  <si>
    <t>Number of advanced exploration projects that have closure plans</t>
  </si>
  <si>
    <t>Percentage of advanced exploration projects that have closure plans</t>
  </si>
  <si>
    <t>Overall financial provision representing the present value of future cash flows relating to estimated closure costs per Canadian Generally accepted accounting principles (000s)</t>
  </si>
  <si>
    <t>SO1</t>
  </si>
  <si>
    <t>Report whether your operation has implemented local community engagement, impact assessments, and development programs in line with the Stakeholder Engagement Standard.</t>
  </si>
  <si>
    <t>Partially</t>
  </si>
  <si>
    <t>MM5</t>
  </si>
  <si>
    <t>Report whether your operation is taking place in or adjacent to indigenous peoples' territories.</t>
  </si>
  <si>
    <t>MM8</t>
  </si>
  <si>
    <t>Artisanal Mining</t>
  </si>
  <si>
    <t>Toronto</t>
  </si>
  <si>
    <t>No artisanal mining</t>
  </si>
  <si>
    <t>No artisinal mining</t>
  </si>
  <si>
    <t xml:space="preserve">In 2010, Chilloroya Community and Norsemont Perú (Now, Hudbay Perú SAC) agreed in help the community in the legal formalization process for the community's artisanal mining activity, by signing a Exploration and Artisanal mining formalization Contract. This contract ended in June 19th of 2015. </t>
  </si>
  <si>
    <t xml:space="preserve">Currently, Pampacancha's mining activity is illegal.This presence and activity in Pampacancha's mining concession, risks the negociation process for obtaining superfitial rights of the zone. In line with it, Hudbay Perú has been evaluating negociation strategies that imply a desocupation process in the legal frame, aiming to avoid negative social impacts in the community or the illegal miners. </t>
  </si>
  <si>
    <t>There is artisinal mining currently taking place adjecent to both our Trilco property and Llahuin property. The property near our Llahuin site is a larger, more industrial operation to that near Trilco. We have good relationships with the owners of both sites.</t>
  </si>
  <si>
    <t>There is artisinal mining currently taking place on both our Farellon Sanchez property and Fiel Rosita property. At Farellon Sanchez, there are at least 5 operations mining copper and gold veins underground, selling ore to a government agency. At Fiel Rosita, the La Estrella Mine is operated by a local family, selling approximately 250 tons of ore  a month to the same government agency (Enami).</t>
  </si>
  <si>
    <t>EN3</t>
  </si>
  <si>
    <t>Direct energy consumption by primary energy source (terajoules)</t>
  </si>
  <si>
    <t>Propane</t>
  </si>
  <si>
    <t>Diesel</t>
  </si>
  <si>
    <t>Light Oil</t>
  </si>
  <si>
    <t>Gasoline</t>
  </si>
  <si>
    <t>Indirect energy consumption by primary energy source (terajoules)</t>
  </si>
  <si>
    <t>Total electricity consumed</t>
  </si>
  <si>
    <t>Indirect energy sold / credits (terajoules)</t>
  </si>
  <si>
    <t xml:space="preserve">Electricity </t>
  </si>
  <si>
    <t>Total indirect energy consumed by organization</t>
  </si>
  <si>
    <t>EN5</t>
  </si>
  <si>
    <t>Energy intensity</t>
  </si>
  <si>
    <t>Total direct and indirect greenhouse gas emissions (kilotonnes of CO2 equivalent)</t>
  </si>
  <si>
    <t>EN15</t>
  </si>
  <si>
    <t>Direct carbon dioxide emissions</t>
  </si>
  <si>
    <t>EN16</t>
  </si>
  <si>
    <t>Indirect carbon dioxide emissions</t>
  </si>
  <si>
    <t>EN18</t>
  </si>
  <si>
    <t>GHG Intensity</t>
  </si>
  <si>
    <t>EN21</t>
  </si>
  <si>
    <t>NOx, SOx and other significant air emissions (in kilotonnes)</t>
  </si>
  <si>
    <t>Particulate</t>
  </si>
  <si>
    <t>EN8</t>
  </si>
  <si>
    <t>Total water withdrawal (000 cubic meters)</t>
  </si>
  <si>
    <t>Surface water</t>
  </si>
  <si>
    <t>Ground water</t>
  </si>
  <si>
    <t>Rainwater collected directly and stored by the organization</t>
  </si>
  <si>
    <t>Waste Water from another organization</t>
  </si>
  <si>
    <t>Municipal water supplies</t>
  </si>
  <si>
    <t>Total water withdrawal</t>
  </si>
  <si>
    <t>EN10</t>
  </si>
  <si>
    <t>Percentage and total volume of water recycled and reused</t>
  </si>
  <si>
    <t>Total volume (000 cubic meters)</t>
  </si>
  <si>
    <t>EN22</t>
  </si>
  <si>
    <t>Total water discharged (000 cubic meters)</t>
  </si>
  <si>
    <t>To Flin Flon Creek / Ross Lake / Schist Lake</t>
  </si>
  <si>
    <t>To Anderson Creek / Wekusko Lake</t>
  </si>
  <si>
    <t>To Woosey Creek / Morgan Lake</t>
  </si>
  <si>
    <t>Namew Lake</t>
  </si>
  <si>
    <t>Herblet Lake</t>
  </si>
  <si>
    <t>To ground</t>
  </si>
  <si>
    <t>To Chilloroya River (Peru)</t>
  </si>
  <si>
    <t>Water treated (000 cubic meters)</t>
  </si>
  <si>
    <t>EN24</t>
  </si>
  <si>
    <t>Total number of significant spills</t>
  </si>
  <si>
    <t>Volume (liquid)</t>
  </si>
  <si>
    <t>m3</t>
  </si>
  <si>
    <t>Volume (solid)</t>
  </si>
  <si>
    <t>tonnes</t>
  </si>
  <si>
    <t>EN25</t>
  </si>
  <si>
    <t>Hazardous waste disposed of at external facility (tonnes)</t>
  </si>
  <si>
    <t>MM3</t>
  </si>
  <si>
    <t>Total amounts of waste (tonnes)</t>
  </si>
  <si>
    <t>Overburden</t>
  </si>
  <si>
    <t>Waste rock</t>
  </si>
  <si>
    <t>Tailings</t>
  </si>
  <si>
    <t>Total amounts of waste recycled (tonnes)</t>
  </si>
  <si>
    <t>Waste rock used as backfill</t>
  </si>
  <si>
    <t>Waste rock used for tailing structures</t>
  </si>
  <si>
    <t>Tailings used for backfill</t>
  </si>
  <si>
    <t>EN29</t>
  </si>
  <si>
    <t>Number of fines or sanctions for non-compliance with environmental laws and regulations</t>
  </si>
  <si>
    <t>MM1</t>
  </si>
  <si>
    <t>Land use (hectares) - Mineral Tenure (Controlled)</t>
  </si>
  <si>
    <t>Manitoba &amp; Saskatchewan</t>
  </si>
  <si>
    <t>Yukon</t>
  </si>
  <si>
    <t>Nunavut</t>
  </si>
  <si>
    <t>Total Canada</t>
  </si>
  <si>
    <t>Total USA</t>
  </si>
  <si>
    <t>Total South / Central America</t>
  </si>
  <si>
    <t>Land use (hectares) - Surface Tenure (Disturbed)</t>
  </si>
  <si>
    <t>MM2 / EN12</t>
  </si>
  <si>
    <t>Sites requiring biodiversity management plans</t>
  </si>
  <si>
    <t>Number of sites legally requiring plans</t>
  </si>
  <si>
    <t>Percentage of sites with legally required plans in place</t>
  </si>
  <si>
    <t>Number of sites with voluntary plans in place</t>
  </si>
  <si>
    <t>EN13</t>
  </si>
  <si>
    <t>Habitats protected or restored (hectares)</t>
  </si>
  <si>
    <t>Protected</t>
  </si>
  <si>
    <t>Restored</t>
  </si>
  <si>
    <t>Partnerships exist</t>
  </si>
  <si>
    <t>Status at close of reporting period</t>
  </si>
  <si>
    <t>Monitoring</t>
  </si>
  <si>
    <t>EN14</t>
  </si>
  <si>
    <t>IUCN Red List species and National Conservation List species</t>
  </si>
  <si>
    <t>Critically endangered</t>
  </si>
  <si>
    <t>Endangered</t>
  </si>
  <si>
    <t>Vulnerable</t>
  </si>
  <si>
    <t>Near threatened</t>
  </si>
  <si>
    <t>Least concern</t>
  </si>
  <si>
    <t>United States</t>
  </si>
  <si>
    <t>Manitoba only</t>
  </si>
  <si>
    <t>*Includes all full time employees</t>
  </si>
  <si>
    <t>*Includes all full-time and part-time employees</t>
  </si>
  <si>
    <t>Composition of Employees</t>
  </si>
  <si>
    <t>(terajoules per kilotonne of metal in concentrate &amp; cast zinc)</t>
  </si>
  <si>
    <t>tonnes of GHG emissions per kilotonne of metal in concentrate)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</si>
</sst>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_);\(&quot;$&quot;#,##0\)"/>
    <numFmt numFmtId="165" formatCode="_(* #,##0.00_);_(* \(#,##0.00\);_(* &quot;-&quot;??_);_(@_)"/>
    <numFmt numFmtId="166" formatCode="#,##0.0"/>
    <numFmt numFmtId="167" formatCode="0.0%"/>
    <numFmt numFmtId="168" formatCode="&quot;$&quot;#,##0"/>
    <numFmt numFmtId="169" formatCode="#,##0.0_);\(#,##0.0\)"/>
  </numFmts>
  <fonts count="14" x14ac:knownFonts="1">
    <font>
      <sz val="11"/>
      <color theme="1"/>
      <name val="Calibri"/>
      <family val="2"/>
      <scheme val="minor"/>
    </font>
    <font>
      <b/>
      <sz val="11"/>
      <color theme="1"/>
      <name val="Arial"/>
      <family val="2"/>
    </font>
    <font>
      <sz val="10"/>
      <color theme="1"/>
      <name val="Arial"/>
      <family val="2"/>
    </font>
    <font>
      <b/>
      <sz val="10"/>
      <color theme="1"/>
      <name val="Arial"/>
      <family val="2"/>
    </font>
    <font>
      <sz val="9"/>
      <color indexed="81"/>
      <name val="Tahoma"/>
      <family val="2"/>
    </font>
    <font>
      <b/>
      <sz val="9"/>
      <color indexed="81"/>
      <name val="Tahoma"/>
      <family val="2"/>
    </font>
    <font>
      <sz val="10"/>
      <name val="Arial"/>
      <family val="2"/>
    </font>
    <font>
      <b/>
      <sz val="10"/>
      <name val="Arial"/>
      <family val="2"/>
    </font>
    <font>
      <b/>
      <u/>
      <sz val="10"/>
      <name val="Arial"/>
      <family val="2"/>
    </font>
    <font>
      <sz val="11"/>
      <color theme="1"/>
      <name val="Arial"/>
      <family val="2"/>
    </font>
    <font>
      <sz val="8"/>
      <color theme="1"/>
      <name val="Arial"/>
      <family val="2"/>
    </font>
    <font>
      <sz val="9"/>
      <color indexed="8"/>
      <name val="Arial"/>
      <family val="2"/>
    </font>
    <font>
      <b/>
      <u/>
      <sz val="11"/>
      <color theme="1"/>
      <name val="Arial"/>
      <family val="2"/>
    </font>
    <font>
      <sz val="9"/>
      <color indexed="81"/>
      <name val="Tahoma"/>
      <charset val="1"/>
    </font>
  </fonts>
  <fills count="6">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0" tint="-0.14996795556505021"/>
        <bgColor indexed="64"/>
      </patternFill>
    </fill>
    <fill>
      <patternFill patternType="solid">
        <fgColor theme="6"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bottom style="thin">
        <color indexed="64"/>
      </bottom>
      <diagonal/>
    </border>
    <border>
      <left/>
      <right/>
      <top style="thin">
        <color indexed="64"/>
      </top>
      <bottom/>
      <diagonal/>
    </border>
    <border>
      <left style="thin">
        <color auto="1"/>
      </left>
      <right/>
      <top style="thin">
        <color indexed="64"/>
      </top>
      <bottom style="thin">
        <color indexed="64"/>
      </bottom>
      <diagonal/>
    </border>
  </borders>
  <cellStyleXfs count="3">
    <xf numFmtId="0" fontId="0" fillId="0" borderId="0"/>
    <xf numFmtId="0" fontId="6" fillId="0" borderId="0"/>
    <xf numFmtId="165" fontId="6" fillId="0" borderId="0" applyFont="0" applyFill="0" applyBorder="0" applyAlignment="0" applyProtection="0"/>
  </cellStyleXfs>
  <cellXfs count="140">
    <xf numFmtId="0" fontId="0" fillId="0" borderId="0" xfId="0"/>
    <xf numFmtId="0" fontId="2" fillId="2" borderId="0" xfId="0" applyFont="1" applyFill="1"/>
    <xf numFmtId="0" fontId="3" fillId="0" borderId="1" xfId="0" applyFont="1" applyFill="1" applyBorder="1"/>
    <xf numFmtId="0" fontId="2" fillId="0" borderId="1" xfId="0" applyFont="1" applyFill="1" applyBorder="1"/>
    <xf numFmtId="0" fontId="2" fillId="0" borderId="0" xfId="0" applyFont="1" applyFill="1"/>
    <xf numFmtId="0" fontId="3" fillId="0" borderId="0" xfId="0" applyFont="1" applyFill="1"/>
    <xf numFmtId="166" fontId="2" fillId="0" borderId="1" xfId="0" applyNumberFormat="1" applyFont="1" applyFill="1" applyBorder="1"/>
    <xf numFmtId="166" fontId="2" fillId="2" borderId="0" xfId="0" applyNumberFormat="1" applyFont="1" applyFill="1" applyBorder="1"/>
    <xf numFmtId="166" fontId="2" fillId="2" borderId="0" xfId="0" applyNumberFormat="1" applyFont="1" applyFill="1"/>
    <xf numFmtId="0" fontId="1" fillId="0" borderId="0" xfId="0" applyFont="1" applyFill="1"/>
    <xf numFmtId="166" fontId="3" fillId="0" borderId="4" xfId="0" applyNumberFormat="1" applyFont="1" applyFill="1" applyBorder="1"/>
    <xf numFmtId="166" fontId="2" fillId="0" borderId="3" xfId="0" applyNumberFormat="1" applyFont="1" applyFill="1" applyBorder="1"/>
    <xf numFmtId="0" fontId="3" fillId="0" borderId="4" xfId="0" applyFont="1" applyFill="1" applyBorder="1"/>
    <xf numFmtId="0" fontId="2" fillId="0" borderId="3" xfId="0" applyFont="1" applyFill="1" applyBorder="1"/>
    <xf numFmtId="0" fontId="2" fillId="0" borderId="1" xfId="0" applyFont="1" applyFill="1" applyBorder="1" applyAlignment="1">
      <alignment horizontal="right"/>
    </xf>
    <xf numFmtId="0" fontId="3" fillId="0" borderId="7" xfId="0" applyFont="1" applyFill="1" applyBorder="1"/>
    <xf numFmtId="0" fontId="3" fillId="0" borderId="9" xfId="0" applyFont="1" applyFill="1" applyBorder="1"/>
    <xf numFmtId="0" fontId="3" fillId="0" borderId="7" xfId="0" applyFont="1" applyFill="1" applyBorder="1" applyAlignment="1">
      <alignment horizontal="right"/>
    </xf>
    <xf numFmtId="167" fontId="2" fillId="0" borderId="1" xfId="0" applyNumberFormat="1" applyFont="1" applyFill="1" applyBorder="1"/>
    <xf numFmtId="0" fontId="10" fillId="0" borderId="0" xfId="0" applyFont="1" applyFill="1"/>
    <xf numFmtId="9" fontId="2" fillId="0" borderId="1" xfId="0" applyNumberFormat="1" applyFont="1" applyFill="1" applyBorder="1"/>
    <xf numFmtId="9" fontId="2" fillId="0" borderId="1" xfId="0" applyNumberFormat="1" applyFont="1" applyFill="1" applyBorder="1" applyAlignment="1">
      <alignment horizontal="right"/>
    </xf>
    <xf numFmtId="0" fontId="3" fillId="0" borderId="8" xfId="0" applyFont="1" applyFill="1" applyBorder="1"/>
    <xf numFmtId="0" fontId="2" fillId="0" borderId="7" xfId="0" applyFont="1" applyFill="1" applyBorder="1" applyAlignment="1">
      <alignment horizontal="right"/>
    </xf>
    <xf numFmtId="0" fontId="2" fillId="0" borderId="8" xfId="0" applyFont="1" applyFill="1" applyBorder="1"/>
    <xf numFmtId="0" fontId="2" fillId="0" borderId="5" xfId="0" applyFont="1" applyFill="1" applyBorder="1"/>
    <xf numFmtId="0" fontId="2" fillId="0" borderId="10" xfId="0" applyFont="1" applyFill="1" applyBorder="1"/>
    <xf numFmtId="0" fontId="3" fillId="0" borderId="11" xfId="0" applyFont="1" applyFill="1" applyBorder="1"/>
    <xf numFmtId="0" fontId="3" fillId="0" borderId="12" xfId="0" applyFont="1" applyFill="1" applyBorder="1"/>
    <xf numFmtId="0" fontId="2" fillId="0" borderId="13" xfId="0" applyFont="1" applyFill="1" applyBorder="1"/>
    <xf numFmtId="0" fontId="2" fillId="0" borderId="14" xfId="0" applyFont="1" applyFill="1" applyBorder="1"/>
    <xf numFmtId="0" fontId="2" fillId="0" borderId="15" xfId="0" applyFont="1" applyFill="1" applyBorder="1"/>
    <xf numFmtId="167" fontId="2" fillId="0" borderId="5" xfId="0" applyNumberFormat="1" applyFont="1" applyFill="1" applyBorder="1"/>
    <xf numFmtId="0" fontId="2" fillId="0" borderId="5" xfId="0" applyFont="1" applyFill="1" applyBorder="1" applyAlignment="1">
      <alignment horizontal="right"/>
    </xf>
    <xf numFmtId="0" fontId="3" fillId="0" borderId="11" xfId="0" applyFont="1" applyFill="1" applyBorder="1" applyAlignment="1">
      <alignment horizontal="right"/>
    </xf>
    <xf numFmtId="0" fontId="1" fillId="0" borderId="12" xfId="0" applyFont="1" applyFill="1" applyBorder="1"/>
    <xf numFmtId="0" fontId="3" fillId="0" borderId="13" xfId="0" applyFont="1" applyFill="1" applyBorder="1"/>
    <xf numFmtId="0" fontId="3" fillId="0" borderId="14" xfId="0" applyFont="1" applyFill="1" applyBorder="1"/>
    <xf numFmtId="0" fontId="10" fillId="0" borderId="13" xfId="0" applyFont="1" applyFill="1" applyBorder="1"/>
    <xf numFmtId="9" fontId="2" fillId="0" borderId="5" xfId="0" applyNumberFormat="1" applyFont="1" applyFill="1" applyBorder="1"/>
    <xf numFmtId="9" fontId="2" fillId="0" borderId="5" xfId="0" applyNumberFormat="1" applyFont="1" applyFill="1" applyBorder="1" applyAlignment="1">
      <alignment horizontal="right"/>
    </xf>
    <xf numFmtId="0" fontId="2" fillId="0" borderId="11" xfId="0" applyFont="1" applyFill="1" applyBorder="1" applyAlignment="1">
      <alignment horizontal="right"/>
    </xf>
    <xf numFmtId="3" fontId="2" fillId="0" borderId="1" xfId="0" applyNumberFormat="1" applyFont="1" applyFill="1" applyBorder="1"/>
    <xf numFmtId="3" fontId="2" fillId="0" borderId="1" xfId="0" applyNumberFormat="1" applyFont="1" applyFill="1" applyBorder="1" applyAlignment="1">
      <alignment horizontal="right"/>
    </xf>
    <xf numFmtId="3" fontId="2" fillId="0" borderId="2" xfId="0" applyNumberFormat="1" applyFont="1" applyFill="1" applyBorder="1"/>
    <xf numFmtId="3" fontId="3" fillId="0" borderId="7" xfId="0" applyNumberFormat="1" applyFont="1" applyFill="1" applyBorder="1"/>
    <xf numFmtId="0" fontId="2" fillId="0" borderId="16" xfId="0" applyFont="1" applyFill="1" applyBorder="1"/>
    <xf numFmtId="3" fontId="2" fillId="0" borderId="5" xfId="0" applyNumberFormat="1" applyFont="1" applyFill="1" applyBorder="1"/>
    <xf numFmtId="166" fontId="2" fillId="0" borderId="1" xfId="0" applyNumberFormat="1" applyFont="1" applyFill="1" applyBorder="1" applyAlignment="1">
      <alignment horizontal="right"/>
    </xf>
    <xf numFmtId="166" fontId="2" fillId="0" borderId="2" xfId="0" applyNumberFormat="1" applyFont="1" applyFill="1" applyBorder="1" applyAlignment="1">
      <alignment horizontal="right"/>
    </xf>
    <xf numFmtId="166" fontId="3" fillId="0" borderId="7" xfId="0" applyNumberFormat="1" applyFont="1" applyFill="1" applyBorder="1" applyAlignment="1">
      <alignment horizontal="right"/>
    </xf>
    <xf numFmtId="166" fontId="2" fillId="2" borderId="6" xfId="0" applyNumberFormat="1" applyFont="1" applyFill="1" applyBorder="1" applyAlignment="1">
      <alignment horizontal="right"/>
    </xf>
    <xf numFmtId="0" fontId="7" fillId="0" borderId="17" xfId="0" applyFont="1" applyFill="1" applyBorder="1" applyAlignment="1">
      <alignment horizontal="center"/>
    </xf>
    <xf numFmtId="0" fontId="7" fillId="0" borderId="1" xfId="0" applyFont="1" applyFill="1" applyBorder="1" applyAlignment="1">
      <alignment horizont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7" fillId="0" borderId="19"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xf>
    <xf numFmtId="0" fontId="6" fillId="0" borderId="19" xfId="0" applyFont="1" applyFill="1" applyBorder="1" applyAlignment="1">
      <alignment horizontal="center"/>
    </xf>
    <xf numFmtId="0" fontId="6" fillId="0" borderId="1" xfId="0" applyFont="1" applyFill="1" applyBorder="1" applyAlignment="1">
      <alignment horizontal="center" vertical="center" wrapText="1"/>
    </xf>
    <xf numFmtId="0" fontId="6" fillId="0" borderId="20" xfId="0" applyFont="1" applyFill="1" applyBorder="1" applyAlignment="1">
      <alignment horizontal="center" vertical="center"/>
    </xf>
    <xf numFmtId="0" fontId="6" fillId="0" borderId="20" xfId="0" applyFont="1" applyFill="1" applyBorder="1" applyAlignment="1">
      <alignment horizontal="center"/>
    </xf>
    <xf numFmtId="0" fontId="6" fillId="0" borderId="21" xfId="0" applyFont="1" applyFill="1" applyBorder="1" applyAlignment="1">
      <alignment horizontal="center"/>
    </xf>
    <xf numFmtId="0" fontId="9"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xf>
    <xf numFmtId="0" fontId="9" fillId="0" borderId="19" xfId="0" applyFont="1" applyFill="1" applyBorder="1" applyAlignment="1">
      <alignment horizontal="center"/>
    </xf>
    <xf numFmtId="0" fontId="9" fillId="0" borderId="20" xfId="0" applyFont="1" applyFill="1" applyBorder="1" applyAlignment="1">
      <alignment horizontal="center" vertical="center"/>
    </xf>
    <xf numFmtId="0" fontId="9" fillId="0" borderId="20" xfId="0" applyFont="1" applyFill="1" applyBorder="1" applyAlignment="1">
      <alignment horizontal="center" vertical="center" wrapText="1"/>
    </xf>
    <xf numFmtId="0" fontId="12" fillId="0" borderId="22" xfId="0" applyFont="1" applyFill="1" applyBorder="1"/>
    <xf numFmtId="0" fontId="9" fillId="0" borderId="23" xfId="0" applyFont="1" applyFill="1" applyBorder="1"/>
    <xf numFmtId="0" fontId="8" fillId="0" borderId="24" xfId="0" applyFont="1" applyFill="1" applyBorder="1"/>
    <xf numFmtId="0" fontId="9" fillId="0" borderId="5" xfId="0" applyFont="1" applyFill="1" applyBorder="1"/>
    <xf numFmtId="0" fontId="9" fillId="0" borderId="24" xfId="0" applyFont="1" applyFill="1" applyBorder="1" applyAlignment="1">
      <alignment vertical="center"/>
    </xf>
    <xf numFmtId="0" fontId="9" fillId="0" borderId="5" xfId="0" applyFont="1" applyFill="1" applyBorder="1" applyAlignment="1">
      <alignment vertical="center"/>
    </xf>
    <xf numFmtId="0" fontId="9" fillId="0" borderId="25" xfId="0" applyFont="1" applyFill="1" applyBorder="1" applyAlignment="1">
      <alignment vertical="center"/>
    </xf>
    <xf numFmtId="0" fontId="9" fillId="0" borderId="26" xfId="0" applyFont="1" applyFill="1" applyBorder="1" applyAlignment="1">
      <alignment vertical="center"/>
    </xf>
    <xf numFmtId="3" fontId="3" fillId="0" borderId="1" xfId="0" applyNumberFormat="1" applyFont="1" applyFill="1" applyBorder="1" applyAlignment="1">
      <alignment horizontal="right"/>
    </xf>
    <xf numFmtId="4" fontId="2" fillId="0" borderId="1" xfId="0" applyNumberFormat="1" applyFont="1" applyFill="1" applyBorder="1" applyAlignment="1">
      <alignment horizontal="right"/>
    </xf>
    <xf numFmtId="4" fontId="2" fillId="0" borderId="1" xfId="0" applyNumberFormat="1" applyFont="1" applyFill="1" applyBorder="1"/>
    <xf numFmtId="4" fontId="3" fillId="0" borderId="1" xfId="0" applyNumberFormat="1" applyFont="1" applyFill="1" applyBorder="1"/>
    <xf numFmtId="4" fontId="3" fillId="0" borderId="1" xfId="0" applyNumberFormat="1" applyFont="1" applyFill="1" applyBorder="1" applyAlignment="1">
      <alignment horizontal="right"/>
    </xf>
    <xf numFmtId="4" fontId="2" fillId="2" borderId="0" xfId="0" applyNumberFormat="1" applyFont="1" applyFill="1" applyAlignment="1">
      <alignment horizontal="right"/>
    </xf>
    <xf numFmtId="0" fontId="2" fillId="0" borderId="0" xfId="0" applyFont="1" applyFill="1" applyAlignment="1">
      <alignment wrapText="1"/>
    </xf>
    <xf numFmtId="0" fontId="2" fillId="2" borderId="27" xfId="0" applyFont="1" applyFill="1" applyBorder="1"/>
    <xf numFmtId="168" fontId="2" fillId="0" borderId="1" xfId="0" applyNumberFormat="1" applyFont="1" applyFill="1" applyBorder="1"/>
    <xf numFmtId="0" fontId="2" fillId="2" borderId="28" xfId="0" applyFont="1" applyFill="1" applyBorder="1" applyAlignment="1">
      <alignment horizontal="right"/>
    </xf>
    <xf numFmtId="0" fontId="2" fillId="0" borderId="1" xfId="0" applyFont="1" applyFill="1" applyBorder="1" applyAlignment="1">
      <alignment wrapText="1"/>
    </xf>
    <xf numFmtId="0" fontId="10" fillId="0" borderId="1" xfId="0" applyFont="1" applyFill="1" applyBorder="1" applyAlignment="1">
      <alignment wrapText="1"/>
    </xf>
    <xf numFmtId="0" fontId="3" fillId="0" borderId="15" xfId="0" applyFont="1" applyFill="1" applyBorder="1"/>
    <xf numFmtId="4" fontId="3" fillId="0" borderId="5" xfId="0" applyNumberFormat="1" applyFont="1" applyFill="1" applyBorder="1" applyAlignment="1">
      <alignment horizontal="right"/>
    </xf>
    <xf numFmtId="0" fontId="2" fillId="0" borderId="14" xfId="0" applyFont="1" applyFill="1" applyBorder="1" applyAlignment="1">
      <alignment wrapText="1"/>
    </xf>
    <xf numFmtId="0" fontId="2" fillId="0" borderId="5" xfId="0" applyFont="1" applyFill="1" applyBorder="1" applyAlignment="1">
      <alignment wrapText="1"/>
    </xf>
    <xf numFmtId="0" fontId="2" fillId="3" borderId="0" xfId="0" applyFont="1" applyFill="1"/>
    <xf numFmtId="0" fontId="1" fillId="3" borderId="1" xfId="0" applyFont="1" applyFill="1" applyBorder="1"/>
    <xf numFmtId="0" fontId="1" fillId="3" borderId="0" xfId="0" applyFont="1" applyFill="1"/>
    <xf numFmtId="4" fontId="2" fillId="0" borderId="2" xfId="0" applyNumberFormat="1" applyFont="1" applyFill="1" applyBorder="1"/>
    <xf numFmtId="4" fontId="3" fillId="0" borderId="7" xfId="0" applyNumberFormat="1" applyFont="1" applyFill="1" applyBorder="1"/>
    <xf numFmtId="2" fontId="2" fillId="0" borderId="1" xfId="0" applyNumberFormat="1" applyFont="1" applyFill="1" applyBorder="1"/>
    <xf numFmtId="2" fontId="2" fillId="2" borderId="0" xfId="0" applyNumberFormat="1" applyFont="1" applyFill="1"/>
    <xf numFmtId="4" fontId="3" fillId="0" borderId="7" xfId="0" applyNumberFormat="1" applyFont="1" applyFill="1" applyBorder="1" applyAlignment="1">
      <alignment horizontal="right"/>
    </xf>
    <xf numFmtId="10" fontId="2" fillId="0" borderId="1" xfId="0" applyNumberFormat="1" applyFont="1" applyFill="1" applyBorder="1"/>
    <xf numFmtId="4" fontId="3" fillId="0" borderId="2" xfId="0" applyNumberFormat="1" applyFont="1" applyFill="1" applyBorder="1"/>
    <xf numFmtId="4" fontId="3" fillId="0" borderId="3" xfId="0" applyNumberFormat="1" applyFont="1" applyFill="1" applyBorder="1"/>
    <xf numFmtId="169" fontId="2" fillId="2" borderId="0" xfId="0" applyNumberFormat="1" applyFont="1" applyFill="1"/>
    <xf numFmtId="169" fontId="2" fillId="0" borderId="1" xfId="0" applyNumberFormat="1" applyFont="1" applyFill="1" applyBorder="1"/>
    <xf numFmtId="169" fontId="2" fillId="2" borderId="0" xfId="0" applyNumberFormat="1" applyFont="1" applyFill="1" applyBorder="1"/>
    <xf numFmtId="169" fontId="2" fillId="0" borderId="3" xfId="0" applyNumberFormat="1" applyFont="1" applyFill="1" applyBorder="1"/>
    <xf numFmtId="169" fontId="3" fillId="0" borderId="4" xfId="0" applyNumberFormat="1" applyFont="1" applyFill="1" applyBorder="1"/>
    <xf numFmtId="169" fontId="2" fillId="0" borderId="4" xfId="0" applyNumberFormat="1" applyFont="1" applyFill="1" applyBorder="1"/>
    <xf numFmtId="0" fontId="2" fillId="0" borderId="1" xfId="0" applyNumberFormat="1" applyFont="1" applyFill="1" applyBorder="1"/>
    <xf numFmtId="0" fontId="2" fillId="4" borderId="15" xfId="0" applyFont="1" applyFill="1" applyBorder="1"/>
    <xf numFmtId="0" fontId="2" fillId="4" borderId="27" xfId="0" applyFont="1" applyFill="1" applyBorder="1"/>
    <xf numFmtId="164" fontId="3" fillId="0" borderId="11" xfId="0" applyNumberFormat="1" applyFont="1" applyFill="1" applyBorder="1" applyAlignment="1">
      <alignment horizontal="right"/>
    </xf>
    <xf numFmtId="164" fontId="3" fillId="0" borderId="7" xfId="0" applyNumberFormat="1" applyFont="1" applyFill="1" applyBorder="1" applyAlignment="1">
      <alignment horizontal="right"/>
    </xf>
    <xf numFmtId="0" fontId="2" fillId="4" borderId="0" xfId="0" applyFont="1" applyFill="1" applyBorder="1" applyAlignment="1">
      <alignment horizontal="right"/>
    </xf>
    <xf numFmtId="0" fontId="6" fillId="0" borderId="1" xfId="0" applyFont="1" applyFill="1" applyBorder="1" applyAlignment="1">
      <alignment horizontal="right"/>
    </xf>
    <xf numFmtId="4" fontId="2" fillId="4" borderId="28" xfId="0" applyNumberFormat="1" applyFont="1" applyFill="1" applyBorder="1" applyAlignment="1">
      <alignment horizontal="right"/>
    </xf>
    <xf numFmtId="0" fontId="2" fillId="2" borderId="29" xfId="0" applyFont="1" applyFill="1" applyBorder="1" applyAlignment="1">
      <alignment horizontal="right"/>
    </xf>
    <xf numFmtId="0" fontId="2" fillId="2" borderId="6" xfId="0" applyFont="1" applyFill="1" applyBorder="1" applyAlignment="1">
      <alignment horizontal="right"/>
    </xf>
    <xf numFmtId="1" fontId="2" fillId="0" borderId="1" xfId="0" applyNumberFormat="1" applyFont="1" applyFill="1" applyBorder="1"/>
    <xf numFmtId="168" fontId="3" fillId="0" borderId="5" xfId="0" applyNumberFormat="1" applyFont="1" applyFill="1" applyBorder="1" applyAlignment="1">
      <alignment horizontal="right"/>
    </xf>
    <xf numFmtId="168" fontId="3" fillId="0" borderId="1" xfId="0" applyNumberFormat="1" applyFont="1" applyFill="1" applyBorder="1" applyAlignment="1">
      <alignment horizontal="right"/>
    </xf>
    <xf numFmtId="3" fontId="2" fillId="0" borderId="5" xfId="0" applyNumberFormat="1" applyFont="1" applyFill="1" applyBorder="1" applyAlignment="1">
      <alignment horizontal="right"/>
    </xf>
    <xf numFmtId="3" fontId="2" fillId="0" borderId="10" xfId="0" applyNumberFormat="1" applyFont="1" applyFill="1" applyBorder="1"/>
    <xf numFmtId="3" fontId="3" fillId="0" borderId="11" xfId="0" applyNumberFormat="1" applyFont="1" applyFill="1" applyBorder="1"/>
    <xf numFmtId="4" fontId="2" fillId="2" borderId="0" xfId="0" applyNumberFormat="1" applyFont="1" applyFill="1" applyBorder="1"/>
    <xf numFmtId="168" fontId="2" fillId="0" borderId="5" xfId="0" applyNumberFormat="1" applyFont="1" applyFill="1" applyBorder="1"/>
    <xf numFmtId="37" fontId="2" fillId="0" borderId="1" xfId="0" applyNumberFormat="1" applyFont="1" applyFill="1" applyBorder="1" applyAlignment="1">
      <alignment horizontal="right"/>
    </xf>
    <xf numFmtId="3" fontId="2" fillId="2" borderId="0" xfId="0" applyNumberFormat="1" applyFont="1" applyFill="1"/>
    <xf numFmtId="0" fontId="2" fillId="0" borderId="0" xfId="0" applyFont="1" applyFill="1" applyBorder="1"/>
    <xf numFmtId="9" fontId="2" fillId="5" borderId="6" xfId="0" applyNumberFormat="1" applyFont="1" applyFill="1" applyBorder="1"/>
    <xf numFmtId="3" fontId="2" fillId="0" borderId="2" xfId="0" applyNumberFormat="1" applyFont="1" applyFill="1" applyBorder="1" applyAlignment="1">
      <alignment horizontal="right"/>
    </xf>
    <xf numFmtId="3" fontId="3" fillId="0" borderId="7" xfId="0" applyNumberFormat="1" applyFont="1" applyFill="1" applyBorder="1" applyAlignment="1">
      <alignment horizontal="right"/>
    </xf>
    <xf numFmtId="0" fontId="7" fillId="0" borderId="17" xfId="0" applyFont="1" applyBorder="1" applyAlignment="1">
      <alignment horizontal="center"/>
    </xf>
    <xf numFmtId="0" fontId="7" fillId="0" borderId="18" xfId="0" applyFont="1" applyBorder="1" applyAlignment="1">
      <alignment horizontal="center"/>
    </xf>
    <xf numFmtId="0" fontId="3" fillId="0" borderId="0" xfId="0" applyFont="1" applyFill="1" applyAlignment="1">
      <alignment horizontal="left" vertical="center"/>
    </xf>
    <xf numFmtId="0" fontId="7" fillId="0" borderId="17" xfId="0" applyFont="1" applyFill="1" applyBorder="1" applyAlignment="1">
      <alignment horizontal="center"/>
    </xf>
  </cellXfs>
  <cellStyles count="3">
    <cellStyle name="Comma 3" xfId="2" xr:uid="{FFD8889E-56F7-470B-A27E-CDA89630CD66}"/>
    <cellStyle name="Normal" xfId="0" builtinId="0"/>
    <cellStyle name="Normal 3" xfId="1" xr:uid="{6945F7D1-6C47-48D1-9446-E4E63F16BF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Shared%20drives\CORP%20-%20EHSC\Global\Reporting%20-%20External\2019\01%20-%20Data%20Collecton\Returned%20Data\TOR_CSR%20Data_Finan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Shared%20drives\CORP%20-%20EHSC\Global\Reporting%20-%20External\2019\01%20-%20Data%20Collecton\Masters\2019_HR_Compil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Shared%20drives\CORP%20-%20EHSC\Global\Reporting%20-%20External\2019\01%20-%20Data%20Collecton\Returned%20Data\COR_2019%20Data_H&amp;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Shared%20drives\CORP%20-%20EHSC\Global\Reporting%20-%20External\2019\01%20-%20Data%20Collecton\Masters\2019_H&amp;S_Compilation.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Shared%20drives\CORP%20-%20EHSC\Global\Reporting%20-%20External\2019\01%20-%20Data%20Collecton\Masters\2019_Society_Compilatio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Shared%20drives\CORP%20-%20EHSC\Global\Reporting%20-%20External\2019\01%20-%20Data%20Collecton\Masters\2019_Environment_Compilatio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Shared%20drives\CORP%20-%20EHSC\Global\Reporting%20-%20External\2019\01%20-%20Data%20Collecton\Returned%20Data\ABU_2019%20Data_Environment.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Shared%20drives\CORP%20-%20EHSC\Global\Reporting%20-%20External\2019\01%20-%20Data%20Collecton\Returned%20Data\PBU_2019%20Data_Environmen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Economic value generated"/>
      <sheetName val="Economic value distributed"/>
      <sheetName val="Other Questions"/>
      <sheetName val="Additional Data Requests"/>
      <sheetName val="Corporate"/>
      <sheetName val="Manitoba"/>
      <sheetName val="Peru"/>
      <sheetName val="Arizona"/>
      <sheetName val="Chile"/>
    </sheetNames>
    <sheetDataSet>
      <sheetData sheetId="0">
        <row r="28">
          <cell r="J28">
            <v>1237.4000000000001</v>
          </cell>
        </row>
        <row r="94">
          <cell r="D94">
            <v>302116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udbay"/>
    </sheetNames>
    <sheetDataSet>
      <sheetData sheetId="0">
        <row r="5">
          <cell r="D5">
            <v>1197</v>
          </cell>
        </row>
        <row r="6">
          <cell r="D6">
            <v>214</v>
          </cell>
        </row>
        <row r="7">
          <cell r="D7">
            <v>37</v>
          </cell>
        </row>
        <row r="8">
          <cell r="D8">
            <v>32</v>
          </cell>
        </row>
        <row r="9">
          <cell r="D9">
            <v>18</v>
          </cell>
        </row>
        <row r="10">
          <cell r="D10">
            <v>7</v>
          </cell>
        </row>
        <row r="11">
          <cell r="D11">
            <v>650</v>
          </cell>
        </row>
        <row r="12">
          <cell r="D12">
            <v>78</v>
          </cell>
        </row>
        <row r="13">
          <cell r="D13">
            <v>2233</v>
          </cell>
        </row>
        <row r="16">
          <cell r="D16">
            <v>5</v>
          </cell>
        </row>
        <row r="17">
          <cell r="D17">
            <v>9</v>
          </cell>
        </row>
        <row r="18">
          <cell r="D18">
            <v>0</v>
          </cell>
        </row>
        <row r="19">
          <cell r="D19">
            <v>1</v>
          </cell>
        </row>
        <row r="20">
          <cell r="D20">
            <v>2</v>
          </cell>
        </row>
        <row r="21">
          <cell r="D21">
            <v>0</v>
          </cell>
        </row>
        <row r="22">
          <cell r="D22">
            <v>0</v>
          </cell>
        </row>
        <row r="23">
          <cell r="D23">
            <v>0</v>
          </cell>
        </row>
        <row r="24">
          <cell r="D24">
            <v>17</v>
          </cell>
        </row>
        <row r="26">
          <cell r="D26">
            <v>56</v>
          </cell>
        </row>
        <row r="27">
          <cell r="D27">
            <v>8</v>
          </cell>
        </row>
        <row r="28">
          <cell r="D28">
            <v>2</v>
          </cell>
        </row>
        <row r="29">
          <cell r="D29">
            <v>0</v>
          </cell>
        </row>
        <row r="30">
          <cell r="D30">
            <v>0</v>
          </cell>
        </row>
        <row r="31">
          <cell r="D31">
            <v>1</v>
          </cell>
        </row>
        <row r="32">
          <cell r="D32">
            <v>124</v>
          </cell>
        </row>
        <row r="33">
          <cell r="D33">
            <v>6</v>
          </cell>
        </row>
        <row r="34">
          <cell r="D34">
            <v>197</v>
          </cell>
        </row>
        <row r="36">
          <cell r="D36">
            <v>7</v>
          </cell>
        </row>
        <row r="37">
          <cell r="D37">
            <v>6</v>
          </cell>
        </row>
        <row r="38">
          <cell r="D38">
            <v>3</v>
          </cell>
        </row>
        <row r="39">
          <cell r="D39">
            <v>2</v>
          </cell>
        </row>
        <row r="40">
          <cell r="D40">
            <v>0</v>
          </cell>
        </row>
        <row r="41">
          <cell r="D41">
            <v>0</v>
          </cell>
        </row>
        <row r="42">
          <cell r="D42">
            <v>19</v>
          </cell>
        </row>
        <row r="43">
          <cell r="D43">
            <v>4</v>
          </cell>
        </row>
        <row r="44">
          <cell r="D44">
            <v>41</v>
          </cell>
        </row>
        <row r="71">
          <cell r="D71">
            <v>1238</v>
          </cell>
        </row>
        <row r="73">
          <cell r="D73">
            <v>0.55022222222222217</v>
          </cell>
        </row>
        <row r="84">
          <cell r="D84">
            <v>2</v>
          </cell>
        </row>
        <row r="87">
          <cell r="D87" t="str">
            <v>Yes</v>
          </cell>
        </row>
        <row r="102">
          <cell r="D102">
            <v>0</v>
          </cell>
        </row>
        <row r="105">
          <cell r="D105">
            <v>0</v>
          </cell>
        </row>
        <row r="106">
          <cell r="D106">
            <v>0</v>
          </cell>
        </row>
        <row r="113">
          <cell r="D113">
            <v>4</v>
          </cell>
        </row>
        <row r="122">
          <cell r="D122">
            <v>0.53336318853560238</v>
          </cell>
        </row>
        <row r="160">
          <cell r="D160">
            <v>0.16533333333333333</v>
          </cell>
        </row>
        <row r="161">
          <cell r="D161">
            <v>0.63511111111111107</v>
          </cell>
        </row>
        <row r="162">
          <cell r="D162">
            <v>0.27004030452306316</v>
          </cell>
        </row>
        <row r="167">
          <cell r="D167">
            <v>223</v>
          </cell>
        </row>
        <row r="168">
          <cell r="D168">
            <v>33</v>
          </cell>
        </row>
        <row r="169">
          <cell r="D169">
            <v>7</v>
          </cell>
        </row>
        <row r="170">
          <cell r="D170">
            <v>88</v>
          </cell>
        </row>
        <row r="171">
          <cell r="D171">
            <v>351</v>
          </cell>
        </row>
        <row r="172">
          <cell r="D172">
            <v>0.156</v>
          </cell>
        </row>
        <row r="173">
          <cell r="D173">
            <v>0.15166548547129696</v>
          </cell>
        </row>
        <row r="174">
          <cell r="D174">
            <v>3.6853295535081501E-2</v>
          </cell>
        </row>
        <row r="175">
          <cell r="D175">
            <v>5.8823529411764705E-2</v>
          </cell>
        </row>
        <row r="178">
          <cell r="D178" t="str">
            <v>2.7:1</v>
          </cell>
        </row>
        <row r="180">
          <cell r="D180">
            <v>0</v>
          </cell>
        </row>
        <row r="181">
          <cell r="D181">
            <v>9.0909090909090912E-2</v>
          </cell>
        </row>
        <row r="182">
          <cell r="D182">
            <v>0.90909090909090906</v>
          </cell>
        </row>
        <row r="184">
          <cell r="D184" t="str">
            <v>13.0:1</v>
          </cell>
        </row>
        <row r="186">
          <cell r="D186">
            <v>0</v>
          </cell>
        </row>
        <row r="187">
          <cell r="D187">
            <v>0.42857142857142855</v>
          </cell>
        </row>
        <row r="188">
          <cell r="D188">
            <v>0.5714285714285714</v>
          </cell>
        </row>
        <row r="192">
          <cell r="D192" t="str">
            <v>4.1:1</v>
          </cell>
        </row>
        <row r="193">
          <cell r="D193" t="str">
            <v>26.4:1</v>
          </cell>
        </row>
        <row r="194">
          <cell r="D194" t="str">
            <v>17.8:1</v>
          </cell>
        </row>
        <row r="195">
          <cell r="D195" t="str">
            <v>4.4:1</v>
          </cell>
        </row>
        <row r="200">
          <cell r="D200">
            <v>168</v>
          </cell>
        </row>
        <row r="201">
          <cell r="D201">
            <v>18</v>
          </cell>
        </row>
        <row r="202">
          <cell r="D202">
            <v>18</v>
          </cell>
        </row>
        <row r="203">
          <cell r="D203">
            <v>84</v>
          </cell>
        </row>
        <row r="204">
          <cell r="D204">
            <v>288</v>
          </cell>
        </row>
        <row r="223">
          <cell r="D223">
            <v>0.18402777777777779</v>
          </cell>
        </row>
        <row r="224">
          <cell r="D224">
            <v>0.46875</v>
          </cell>
        </row>
        <row r="225">
          <cell r="D225">
            <v>0.34722222222222221</v>
          </cell>
        </row>
        <row r="238">
          <cell r="D238">
            <v>0.79166666666666663</v>
          </cell>
        </row>
        <row r="239">
          <cell r="D239">
            <v>0.20833333333333334</v>
          </cell>
        </row>
        <row r="246">
          <cell r="D246">
            <v>8.9117778772951184E-2</v>
          </cell>
        </row>
        <row r="253">
          <cell r="D253">
            <v>4.1648007165248545E-2</v>
          </cell>
        </row>
        <row r="275">
          <cell r="D275">
            <v>233</v>
          </cell>
        </row>
        <row r="276">
          <cell r="D276">
            <v>13</v>
          </cell>
        </row>
        <row r="277">
          <cell r="D277">
            <v>8</v>
          </cell>
        </row>
        <row r="278">
          <cell r="D278">
            <v>98</v>
          </cell>
        </row>
        <row r="279">
          <cell r="D279">
            <v>352</v>
          </cell>
        </row>
        <row r="297">
          <cell r="D297">
            <v>0.38636363636363635</v>
          </cell>
        </row>
        <row r="298">
          <cell r="D298">
            <v>0.45454545454545453</v>
          </cell>
        </row>
        <row r="299">
          <cell r="D299">
            <v>0.15909090909090909</v>
          </cell>
        </row>
        <row r="312">
          <cell r="D312">
            <v>0.78409090909090906</v>
          </cell>
        </row>
        <row r="313">
          <cell r="D313">
            <v>0.21590909090909091</v>
          </cell>
        </row>
        <row r="315">
          <cell r="D315">
            <v>24</v>
          </cell>
        </row>
        <row r="316">
          <cell r="D316">
            <v>-8</v>
          </cell>
        </row>
        <row r="317">
          <cell r="D317">
            <v>38</v>
          </cell>
        </row>
        <row r="318">
          <cell r="D318">
            <v>54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JHSC"/>
      <sheetName val="Illnesses"/>
      <sheetName val="Safety Stats (COR only) - 2018"/>
      <sheetName val="Safety Stats (COR only) - 2019"/>
    </sheetNames>
    <sheetDataSet>
      <sheetData sheetId="0"/>
      <sheetData sheetId="1"/>
      <sheetData sheetId="2"/>
      <sheetData sheetId="3">
        <row r="4">
          <cell r="F4">
            <v>28.86174962691436</v>
          </cell>
          <cell r="H4">
            <v>2.4195478729149764</v>
          </cell>
          <cell r="L4">
            <v>0.86412424032677726</v>
          </cell>
          <cell r="N4">
            <v>41.305138687619952</v>
          </cell>
        </row>
        <row r="5">
          <cell r="F5">
            <v>8.6989350763679507</v>
          </cell>
          <cell r="H5">
            <v>1.7397870152735901</v>
          </cell>
          <cell r="J5">
            <v>0.52193610458207707</v>
          </cell>
          <cell r="L5">
            <v>0</v>
          </cell>
        </row>
        <row r="8">
          <cell r="F8">
            <v>0.95583229314159912</v>
          </cell>
          <cell r="H8">
            <v>8.6893844831054473E-2</v>
          </cell>
          <cell r="L8">
            <v>8.6893844831054473E-2</v>
          </cell>
          <cell r="N8">
            <v>2.5199215001005797</v>
          </cell>
        </row>
        <row r="9">
          <cell r="F9">
            <v>1.2734893025514358</v>
          </cell>
          <cell r="H9">
            <v>0.22147640044372796</v>
          </cell>
          <cell r="L9">
            <v>5.536910011093199E-2</v>
          </cell>
          <cell r="N9">
            <v>3.3221460066559194</v>
          </cell>
        </row>
        <row r="12">
          <cell r="L12">
            <v>0</v>
          </cell>
        </row>
        <row r="13">
          <cell r="L13">
            <v>0</v>
          </cell>
        </row>
        <row r="17">
          <cell r="L17">
            <v>2.5528764535440307</v>
          </cell>
        </row>
        <row r="20">
          <cell r="L20">
            <v>0</v>
          </cell>
        </row>
        <row r="21">
          <cell r="L21">
            <v>0</v>
          </cell>
        </row>
        <row r="24">
          <cell r="L24">
            <v>0</v>
          </cell>
        </row>
        <row r="25">
          <cell r="L25">
            <v>0</v>
          </cell>
        </row>
        <row r="30">
          <cell r="F30">
            <v>8.6263380217171655</v>
          </cell>
          <cell r="H30">
            <v>0.88528051296858745</v>
          </cell>
          <cell r="L30">
            <v>0.26764294578120085</v>
          </cell>
          <cell r="N30">
            <v>13.114504343278842</v>
          </cell>
        </row>
      </sheetData>
      <sheetData sheetId="4">
        <row r="4">
          <cell r="F4">
            <v>20.791963643337507</v>
          </cell>
          <cell r="H4">
            <v>1.8765310147416523</v>
          </cell>
          <cell r="J4">
            <v>0.45036744353799657</v>
          </cell>
          <cell r="L4">
            <v>0.67555116530699488</v>
          </cell>
          <cell r="N4">
            <v>5.4794705630456244</v>
          </cell>
        </row>
        <row r="5">
          <cell r="F5">
            <v>16.557289997386313</v>
          </cell>
          <cell r="H5">
            <v>3.0749252852288866</v>
          </cell>
          <cell r="J5">
            <v>1.1826635712418796</v>
          </cell>
          <cell r="L5">
            <v>0</v>
          </cell>
          <cell r="N5">
            <v>0</v>
          </cell>
          <cell r="O5">
            <v>845549</v>
          </cell>
        </row>
        <row r="6">
          <cell r="O6">
            <v>3510040</v>
          </cell>
        </row>
        <row r="8">
          <cell r="F8">
            <v>0.42524871734355629</v>
          </cell>
          <cell r="H8">
            <v>0.17009948693742252</v>
          </cell>
          <cell r="J8">
            <v>0</v>
          </cell>
          <cell r="L8">
            <v>8.5049743468711261E-2</v>
          </cell>
          <cell r="N8">
            <v>9.4405215250269503</v>
          </cell>
        </row>
        <row r="9">
          <cell r="F9">
            <v>0.88437287855791635</v>
          </cell>
          <cell r="H9">
            <v>0.25267796530226183</v>
          </cell>
          <cell r="J9">
            <v>0</v>
          </cell>
          <cell r="L9">
            <v>0</v>
          </cell>
          <cell r="N9">
            <v>1.600293780247658</v>
          </cell>
          <cell r="O9">
            <v>4749128</v>
          </cell>
        </row>
        <row r="10">
          <cell r="O10">
            <v>7100693</v>
          </cell>
        </row>
        <row r="12">
          <cell r="F12">
            <v>3.440564252537416</v>
          </cell>
          <cell r="H12">
            <v>0</v>
          </cell>
          <cell r="J12">
            <v>0</v>
          </cell>
          <cell r="L12">
            <v>0</v>
          </cell>
          <cell r="N12">
            <v>0</v>
          </cell>
        </row>
        <row r="13">
          <cell r="F13">
            <v>12.496485363491518</v>
          </cell>
          <cell r="H13">
            <v>0</v>
          </cell>
          <cell r="J13">
            <v>0</v>
          </cell>
          <cell r="L13">
            <v>0</v>
          </cell>
          <cell r="N13">
            <v>0</v>
          </cell>
          <cell r="O13">
            <v>32009</v>
          </cell>
        </row>
        <row r="14">
          <cell r="O14">
            <v>90139</v>
          </cell>
        </row>
        <row r="17">
          <cell r="F17">
            <v>0</v>
          </cell>
          <cell r="H17">
            <v>4.3566340645217503</v>
          </cell>
          <cell r="J17">
            <v>0</v>
          </cell>
          <cell r="L17">
            <v>0</v>
          </cell>
          <cell r="N17">
            <v>0</v>
          </cell>
        </row>
        <row r="18">
          <cell r="O18">
            <v>45907</v>
          </cell>
        </row>
        <row r="20">
          <cell r="F20">
            <v>0</v>
          </cell>
          <cell r="H20">
            <v>1.3471914426399563</v>
          </cell>
          <cell r="J20">
            <v>0</v>
          </cell>
          <cell r="L20">
            <v>0</v>
          </cell>
          <cell r="N20">
            <v>0</v>
          </cell>
        </row>
        <row r="21">
          <cell r="F21">
            <v>0</v>
          </cell>
          <cell r="H21">
            <v>0</v>
          </cell>
          <cell r="J21">
            <v>0</v>
          </cell>
          <cell r="L21">
            <v>0</v>
          </cell>
          <cell r="N21">
            <v>0</v>
          </cell>
        </row>
        <row r="22">
          <cell r="O22">
            <v>150396</v>
          </cell>
        </row>
        <row r="24">
          <cell r="F24">
            <v>0</v>
          </cell>
          <cell r="H24">
            <v>0</v>
          </cell>
          <cell r="J24">
            <v>0</v>
          </cell>
          <cell r="L24">
            <v>0</v>
          </cell>
          <cell r="N24">
            <v>0</v>
          </cell>
        </row>
        <row r="25">
          <cell r="F25">
            <v>0</v>
          </cell>
          <cell r="H25">
            <v>0</v>
          </cell>
          <cell r="J25">
            <v>0</v>
          </cell>
          <cell r="L25">
            <v>0</v>
          </cell>
          <cell r="N25">
            <v>0</v>
          </cell>
        </row>
        <row r="30">
          <cell r="F30">
            <v>6.900871097325683</v>
          </cell>
          <cell r="H30">
            <v>0.88096226774370423</v>
          </cell>
          <cell r="J30">
            <v>0.20188718635793221</v>
          </cell>
          <cell r="L30">
            <v>0.18353380577993839</v>
          </cell>
          <cell r="N30">
            <v>4.074450488314632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sheetName val="Safety Stats"/>
    </sheetNames>
    <sheetDataSet>
      <sheetData sheetId="0">
        <row r="8">
          <cell r="D8">
            <v>0.98880429914912671</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sheetName val="Training"/>
      <sheetName val="Closure Plans"/>
    </sheetNames>
    <sheetDataSet>
      <sheetData sheetId="0">
        <row r="4">
          <cell r="D4">
            <v>0</v>
          </cell>
        </row>
        <row r="8">
          <cell r="D8">
            <v>0</v>
          </cell>
        </row>
        <row r="14">
          <cell r="D14">
            <v>1</v>
          </cell>
        </row>
        <row r="21">
          <cell r="D21">
            <v>0</v>
          </cell>
        </row>
        <row r="22">
          <cell r="D22">
            <v>0</v>
          </cell>
        </row>
        <row r="25">
          <cell r="D25">
            <v>1245</v>
          </cell>
        </row>
        <row r="26">
          <cell r="D26">
            <v>0.55754590237348856</v>
          </cell>
        </row>
        <row r="27">
          <cell r="D27">
            <v>1</v>
          </cell>
        </row>
        <row r="30">
          <cell r="D30">
            <v>562</v>
          </cell>
        </row>
        <row r="31">
          <cell r="D31">
            <v>0.92131147540983604</v>
          </cell>
        </row>
        <row r="32">
          <cell r="D32">
            <v>1810</v>
          </cell>
        </row>
        <row r="33">
          <cell r="D33">
            <v>0.98637602179836514</v>
          </cell>
        </row>
        <row r="36">
          <cell r="D36">
            <v>4</v>
          </cell>
        </row>
        <row r="37">
          <cell r="D37">
            <v>1</v>
          </cell>
        </row>
        <row r="46">
          <cell r="D46">
            <v>9</v>
          </cell>
        </row>
        <row r="47">
          <cell r="D47">
            <v>1</v>
          </cell>
        </row>
        <row r="50">
          <cell r="D50">
            <v>9</v>
          </cell>
        </row>
        <row r="51">
          <cell r="D51">
            <v>1</v>
          </cell>
        </row>
        <row r="79">
          <cell r="D79">
            <v>32.3542600896861</v>
          </cell>
        </row>
        <row r="80">
          <cell r="D80">
            <v>20</v>
          </cell>
        </row>
        <row r="81">
          <cell r="D81">
            <v>42.916808149405774</v>
          </cell>
        </row>
        <row r="82">
          <cell r="D82">
            <v>20.142857142857142</v>
          </cell>
        </row>
        <row r="83">
          <cell r="D83">
            <v>465.77499999999998</v>
          </cell>
        </row>
        <row r="104">
          <cell r="D104">
            <v>16</v>
          </cell>
        </row>
        <row r="105">
          <cell r="D105">
            <v>1</v>
          </cell>
        </row>
        <row r="111">
          <cell r="D111">
            <v>116</v>
          </cell>
        </row>
        <row r="112">
          <cell r="D112">
            <v>1</v>
          </cell>
        </row>
        <row r="131">
          <cell r="D131">
            <v>0</v>
          </cell>
        </row>
        <row r="174">
          <cell r="D174">
            <v>78</v>
          </cell>
        </row>
        <row r="175">
          <cell r="D175">
            <v>9</v>
          </cell>
        </row>
        <row r="176">
          <cell r="D176">
            <v>69</v>
          </cell>
        </row>
        <row r="177">
          <cell r="D177">
            <v>6</v>
          </cell>
        </row>
        <row r="179">
          <cell r="D179">
            <v>5</v>
          </cell>
        </row>
        <row r="180">
          <cell r="D180">
            <v>152</v>
          </cell>
        </row>
        <row r="181">
          <cell r="D181">
            <v>4</v>
          </cell>
        </row>
        <row r="182">
          <cell r="D182">
            <v>1</v>
          </cell>
        </row>
        <row r="183">
          <cell r="D183">
            <v>25</v>
          </cell>
        </row>
        <row r="186">
          <cell r="D186">
            <v>4</v>
          </cell>
        </row>
        <row r="187">
          <cell r="D187">
            <v>4</v>
          </cell>
        </row>
        <row r="188">
          <cell r="D188">
            <v>1</v>
          </cell>
        </row>
        <row r="190">
          <cell r="D190">
            <v>3</v>
          </cell>
        </row>
        <row r="191">
          <cell r="D191">
            <v>1</v>
          </cell>
        </row>
        <row r="199">
          <cell r="D199" t="str">
            <v>Yes</v>
          </cell>
        </row>
        <row r="200">
          <cell r="D200" t="str">
            <v>Yes</v>
          </cell>
        </row>
        <row r="201">
          <cell r="D201" t="str">
            <v>Yes</v>
          </cell>
        </row>
        <row r="202">
          <cell r="D202" t="str">
            <v>Yes</v>
          </cell>
        </row>
        <row r="205">
          <cell r="D205" t="str">
            <v>Yes</v>
          </cell>
        </row>
        <row r="206">
          <cell r="D206" t="str">
            <v>Yes</v>
          </cell>
        </row>
        <row r="207">
          <cell r="D207" t="str">
            <v>Yes</v>
          </cell>
        </row>
        <row r="208">
          <cell r="D208" t="str">
            <v>Yes</v>
          </cell>
        </row>
        <row r="217">
          <cell r="D217" t="str">
            <v>N/ap</v>
          </cell>
        </row>
        <row r="218">
          <cell r="D218" t="str">
            <v>No artisanal mining</v>
          </cell>
        </row>
        <row r="219">
          <cell r="D219" t="str">
            <v>No artisanal mining</v>
          </cell>
        </row>
        <row r="220">
          <cell r="D220" t="str">
            <v>In the Pampacancha area, the risk of informal mining is that they delay reaching agreements with the possessors or their expectations are high to withdraw from their lands.
Hudbay already has an agreement with the community on the surface right of the land, but it is also planned to reach agreements with the owners who in some cases carry out informal mining or rent their land for the development of this activity.</v>
          </cell>
        </row>
        <row r="221">
          <cell r="D221" t="str">
            <v xml:space="preserve">Artisanal Mining continues to be active adjacent to the Trilco camp. </v>
          </cell>
        </row>
      </sheetData>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sheetName val="Energy (EN3,5)"/>
      <sheetName val="Direct CO2e(EN15)"/>
      <sheetName val="Direct CO2 by BU"/>
      <sheetName val="Indirect CO2e (EN16)"/>
      <sheetName val="Indirect CO2 by BU"/>
      <sheetName val="Emissions"/>
      <sheetName val="Water &amp; waste"/>
      <sheetName val="Land &amp; Biodiversity"/>
    </sheetNames>
    <sheetDataSet>
      <sheetData sheetId="0">
        <row r="4">
          <cell r="D4">
            <v>615.24250264213003</v>
          </cell>
        </row>
        <row r="5">
          <cell r="D5">
            <v>1794.0024099524398</v>
          </cell>
        </row>
        <row r="6">
          <cell r="D6">
            <v>0</v>
          </cell>
        </row>
        <row r="7">
          <cell r="D7">
            <v>15.236043827999998</v>
          </cell>
        </row>
        <row r="8">
          <cell r="D8">
            <v>0</v>
          </cell>
        </row>
        <row r="9">
          <cell r="D9">
            <v>2424.4809564225702</v>
          </cell>
        </row>
        <row r="12">
          <cell r="D12">
            <v>5904.533266516838</v>
          </cell>
        </row>
        <row r="15">
          <cell r="D15">
            <v>0.83520226799999997</v>
          </cell>
        </row>
        <row r="17">
          <cell r="D17">
            <v>5903.6980642488379</v>
          </cell>
        </row>
        <row r="32">
          <cell r="D32">
            <v>160.83470469202896</v>
          </cell>
        </row>
        <row r="33">
          <cell r="D33">
            <v>401.94931552428642</v>
          </cell>
        </row>
        <row r="34">
          <cell r="D34">
            <v>562.78402021631541</v>
          </cell>
        </row>
        <row r="36">
          <cell r="D36">
            <v>2.1850853217591268</v>
          </cell>
        </row>
        <row r="39">
          <cell r="D39">
            <v>0.65182858303383084</v>
          </cell>
        </row>
        <row r="40">
          <cell r="D40" t="str">
            <v>N/av</v>
          </cell>
        </row>
        <row r="41">
          <cell r="D41">
            <v>0</v>
          </cell>
        </row>
        <row r="42">
          <cell r="D42">
            <v>0.65182858303383084</v>
          </cell>
        </row>
        <row r="45">
          <cell r="D45">
            <v>12692.615251298999</v>
          </cell>
        </row>
        <row r="46">
          <cell r="D46">
            <v>4144.3744800000004</v>
          </cell>
        </row>
        <row r="47">
          <cell r="D47">
            <v>5093.1410500000002</v>
          </cell>
        </row>
        <row r="48">
          <cell r="D48">
            <v>0</v>
          </cell>
        </row>
        <row r="49">
          <cell r="D49">
            <v>0.14000000000000001</v>
          </cell>
        </row>
        <row r="50">
          <cell r="D50">
            <v>21930.270781298997</v>
          </cell>
        </row>
        <row r="53">
          <cell r="D53">
            <v>75088.413209999999</v>
          </cell>
        </row>
        <row r="54">
          <cell r="D54">
            <v>3.4239619728741117</v>
          </cell>
        </row>
        <row r="57">
          <cell r="D57">
            <v>12500.88</v>
          </cell>
        </row>
        <row r="58">
          <cell r="D58">
            <v>4383.5739999999996</v>
          </cell>
        </row>
        <row r="59">
          <cell r="D59">
            <v>1669.845</v>
          </cell>
        </row>
        <row r="60">
          <cell r="D60">
            <v>30</v>
          </cell>
        </row>
        <row r="61">
          <cell r="D61">
            <v>595.19399999999996</v>
          </cell>
        </row>
        <row r="62">
          <cell r="D62">
            <v>0</v>
          </cell>
        </row>
        <row r="63">
          <cell r="D63">
            <v>861.53850999999997</v>
          </cell>
        </row>
        <row r="64">
          <cell r="D64">
            <v>20041.031509999997</v>
          </cell>
        </row>
        <row r="66">
          <cell r="D66">
            <v>0</v>
          </cell>
        </row>
        <row r="67">
          <cell r="D67">
            <v>0</v>
          </cell>
        </row>
        <row r="68">
          <cell r="D68">
            <v>0</v>
          </cell>
        </row>
        <row r="70">
          <cell r="D70">
            <v>925.82100000000003</v>
          </cell>
        </row>
        <row r="75">
          <cell r="D75">
            <v>256454.39999999999</v>
          </cell>
        </row>
        <row r="76">
          <cell r="D76">
            <v>37005883.180000007</v>
          </cell>
        </row>
        <row r="77">
          <cell r="D77">
            <v>33211879</v>
          </cell>
        </row>
        <row r="80">
          <cell r="D80">
            <v>19530</v>
          </cell>
        </row>
        <row r="81">
          <cell r="D81">
            <v>10508422.890000001</v>
          </cell>
        </row>
        <row r="82">
          <cell r="D82">
            <v>738743</v>
          </cell>
        </row>
        <row r="83">
          <cell r="D83">
            <v>11266695.890000001</v>
          </cell>
        </row>
        <row r="119">
          <cell r="D119">
            <v>2</v>
          </cell>
        </row>
        <row r="120">
          <cell r="D120">
            <v>1</v>
          </cell>
        </row>
        <row r="124">
          <cell r="D124">
            <v>1</v>
          </cell>
        </row>
        <row r="133">
          <cell r="D133">
            <v>3</v>
          </cell>
        </row>
        <row r="134">
          <cell r="D134">
            <v>6</v>
          </cell>
        </row>
        <row r="135">
          <cell r="D135">
            <v>29</v>
          </cell>
        </row>
        <row r="136">
          <cell r="D136">
            <v>24</v>
          </cell>
        </row>
        <row r="137">
          <cell r="D137">
            <v>388</v>
          </cell>
        </row>
      </sheetData>
      <sheetData sheetId="1" refreshError="1">
        <row r="41">
          <cell r="H41">
            <v>23.078646325515056</v>
          </cell>
          <cell r="I41">
            <v>22.575879666935268</v>
          </cell>
          <cell r="J41">
            <v>20.826446280991735</v>
          </cell>
          <cell r="K41">
            <v>20.108331183905083</v>
          </cell>
        </row>
      </sheetData>
      <sheetData sheetId="2" refreshError="1"/>
      <sheetData sheetId="3" refreshError="1"/>
      <sheetData sheetId="4" refreshError="1"/>
      <sheetData sheetId="5" refreshError="1"/>
      <sheetData sheetId="6" refreshError="1"/>
      <sheetData sheetId="7" refreshError="1"/>
      <sheetData sheetId="8">
        <row r="7">
          <cell r="E7">
            <v>0</v>
          </cell>
        </row>
        <row r="11">
          <cell r="E11">
            <v>25.369999999999997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Energy"/>
      <sheetName val="GHG"/>
      <sheetName val="Emissions"/>
      <sheetName val="Chart1"/>
      <sheetName val="Water"/>
      <sheetName val="Spills"/>
      <sheetName val="Waste"/>
      <sheetName val="Sanctions"/>
      <sheetName val="Biodiversity"/>
      <sheetName val="Land"/>
      <sheetName val="Closure Plans"/>
    </sheetNames>
    <sheetDataSet>
      <sheetData sheetId="0"/>
      <sheetData sheetId="1">
        <row r="5">
          <cell r="E5">
            <v>8369</v>
          </cell>
        </row>
      </sheetData>
      <sheetData sheetId="2"/>
      <sheetData sheetId="3">
        <row r="4">
          <cell r="E4">
            <v>0</v>
          </cell>
        </row>
      </sheetData>
      <sheetData sheetId="4" refreshError="1"/>
      <sheetData sheetId="5">
        <row r="5">
          <cell r="D5"/>
        </row>
      </sheetData>
      <sheetData sheetId="6">
        <row r="4">
          <cell r="F4">
            <v>0</v>
          </cell>
        </row>
      </sheetData>
      <sheetData sheetId="7">
        <row r="5">
          <cell r="E5">
            <v>0</v>
          </cell>
        </row>
      </sheetData>
      <sheetData sheetId="8">
        <row r="5">
          <cell r="D5">
            <v>0</v>
          </cell>
        </row>
      </sheetData>
      <sheetData sheetId="9">
        <row r="10">
          <cell r="E10">
            <v>1</v>
          </cell>
        </row>
      </sheetData>
      <sheetData sheetId="10">
        <row r="5">
          <cell r="E5">
            <v>7284</v>
          </cell>
          <cell r="G5">
            <v>0</v>
          </cell>
        </row>
      </sheetData>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Energy"/>
      <sheetName val="GHG"/>
      <sheetName val="Emissions"/>
      <sheetName val="Water"/>
      <sheetName val="Spills"/>
      <sheetName val="Waste"/>
      <sheetName val="Sanctions"/>
      <sheetName val="Biodiversity"/>
      <sheetName val="Land"/>
      <sheetName val="Closure Plans"/>
    </sheetNames>
    <sheetDataSet>
      <sheetData sheetId="0" refreshError="1"/>
      <sheetData sheetId="1">
        <row r="5">
          <cell r="E5">
            <v>519949.02100000001</v>
          </cell>
        </row>
      </sheetData>
      <sheetData sheetId="2" refreshError="1"/>
      <sheetData sheetId="3">
        <row r="4">
          <cell r="E4">
            <v>0</v>
          </cell>
        </row>
      </sheetData>
      <sheetData sheetId="4">
        <row r="4">
          <cell r="D4">
            <v>307385</v>
          </cell>
        </row>
      </sheetData>
      <sheetData sheetId="5">
        <row r="4">
          <cell r="F4">
            <v>0</v>
          </cell>
        </row>
      </sheetData>
      <sheetData sheetId="6">
        <row r="5">
          <cell r="E5">
            <v>565.90899999999999</v>
          </cell>
        </row>
      </sheetData>
      <sheetData sheetId="7">
        <row r="4">
          <cell r="E4">
            <v>1</v>
          </cell>
        </row>
      </sheetData>
      <sheetData sheetId="8">
        <row r="28">
          <cell r="D28">
            <v>3</v>
          </cell>
        </row>
      </sheetData>
      <sheetData sheetId="9">
        <row r="7">
          <cell r="E7">
            <v>139495.77179999999</v>
          </cell>
          <cell r="G7">
            <v>1590.98</v>
          </cell>
        </row>
      </sheetData>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63DEB-D6F9-4C85-8C3D-31ED3F659A96}">
  <sheetPr>
    <pageSetUpPr fitToPage="1"/>
  </sheetPr>
  <dimension ref="A1:F74"/>
  <sheetViews>
    <sheetView tabSelected="1" workbookViewId="0">
      <selection activeCell="C3" sqref="C3"/>
    </sheetView>
  </sheetViews>
  <sheetFormatPr defaultColWidth="9.1796875" defaultRowHeight="12.5" x14ac:dyDescent="0.25"/>
  <cols>
    <col min="1" max="1" width="22.7265625" style="1" customWidth="1"/>
    <col min="2" max="2" width="38.7265625" style="1" customWidth="1"/>
    <col min="3" max="6" width="20.7265625" style="1" customWidth="1"/>
    <col min="7" max="16384" width="9.1796875" style="1"/>
  </cols>
  <sheetData>
    <row r="1" spans="1:6" ht="14" x14ac:dyDescent="0.3">
      <c r="A1" s="95"/>
      <c r="B1" s="95"/>
      <c r="C1" s="96">
        <v>2019</v>
      </c>
      <c r="D1" s="96">
        <v>2018</v>
      </c>
      <c r="E1" s="96">
        <v>2017</v>
      </c>
      <c r="F1" s="96">
        <v>2016</v>
      </c>
    </row>
    <row r="2" spans="1:6" x14ac:dyDescent="0.25">
      <c r="A2" s="4"/>
      <c r="B2" s="4"/>
    </row>
    <row r="3" spans="1:6" ht="14" x14ac:dyDescent="0.3">
      <c r="A3" s="9" t="s">
        <v>0</v>
      </c>
      <c r="B3" s="4"/>
    </row>
    <row r="4" spans="1:6" x14ac:dyDescent="0.25">
      <c r="A4" s="4" t="s">
        <v>1</v>
      </c>
      <c r="B4" s="4"/>
      <c r="C4" s="107">
        <v>-452.76299999999998</v>
      </c>
      <c r="D4" s="6">
        <v>170.8</v>
      </c>
      <c r="E4" s="6">
        <v>198.7</v>
      </c>
      <c r="F4" s="6">
        <v>5.6</v>
      </c>
    </row>
    <row r="5" spans="1:6" x14ac:dyDescent="0.25">
      <c r="A5" s="4" t="s">
        <v>2</v>
      </c>
      <c r="B5" s="4"/>
      <c r="C5" s="107">
        <v>1237.4000000000001</v>
      </c>
      <c r="D5" s="6">
        <v>1472.3</v>
      </c>
      <c r="E5" s="6">
        <v>1362.6</v>
      </c>
      <c r="F5" s="6">
        <v>1128.7</v>
      </c>
    </row>
    <row r="6" spans="1:6" x14ac:dyDescent="0.25">
      <c r="A6" s="4"/>
      <c r="B6" s="4"/>
      <c r="C6" s="108"/>
      <c r="D6" s="7"/>
      <c r="E6" s="7"/>
      <c r="F6" s="7"/>
    </row>
    <row r="7" spans="1:6" ht="14" x14ac:dyDescent="0.3">
      <c r="A7" s="9" t="s">
        <v>3</v>
      </c>
      <c r="B7" s="4"/>
      <c r="C7" s="106"/>
      <c r="D7" s="8"/>
      <c r="E7" s="8"/>
      <c r="F7" s="8"/>
    </row>
    <row r="8" spans="1:6" x14ac:dyDescent="0.25">
      <c r="A8" s="4"/>
      <c r="B8" s="4" t="s">
        <v>4</v>
      </c>
      <c r="C8" s="107">
        <v>448.30145899999997</v>
      </c>
      <c r="D8" s="6">
        <v>458.50070800000003</v>
      </c>
      <c r="E8" s="6">
        <v>439.04891299999991</v>
      </c>
      <c r="F8" s="6">
        <v>358.9</v>
      </c>
    </row>
    <row r="9" spans="1:6" x14ac:dyDescent="0.25">
      <c r="A9" s="4"/>
      <c r="B9" s="4" t="s">
        <v>5</v>
      </c>
      <c r="C9" s="107">
        <v>29.7</v>
      </c>
      <c r="D9" s="6">
        <v>1.8</v>
      </c>
      <c r="E9" s="6">
        <v>0.5</v>
      </c>
      <c r="F9" s="6">
        <v>0.6</v>
      </c>
    </row>
    <row r="10" spans="1:6" x14ac:dyDescent="0.25">
      <c r="A10" s="4"/>
      <c r="B10" s="4" t="s">
        <v>6</v>
      </c>
      <c r="C10" s="107">
        <v>375.9</v>
      </c>
      <c r="D10" s="6">
        <v>374.7</v>
      </c>
      <c r="E10" s="6">
        <v>297.69999999999993</v>
      </c>
      <c r="F10" s="6">
        <v>298.50000000000006</v>
      </c>
    </row>
    <row r="11" spans="1:6" ht="13" thickBot="1" x14ac:dyDescent="0.3">
      <c r="A11" s="4"/>
      <c r="B11" s="4" t="s">
        <v>7</v>
      </c>
      <c r="C11" s="109">
        <v>5.5</v>
      </c>
      <c r="D11" s="11">
        <v>5.8</v>
      </c>
      <c r="E11" s="11">
        <v>3.9</v>
      </c>
      <c r="F11" s="11">
        <v>2.2000000000000002</v>
      </c>
    </row>
    <row r="12" spans="1:6" ht="13" x14ac:dyDescent="0.3">
      <c r="A12" s="4"/>
      <c r="B12" s="5" t="s">
        <v>8</v>
      </c>
      <c r="C12" s="110">
        <v>859.40145899999993</v>
      </c>
      <c r="D12" s="10">
        <v>840.80070799999999</v>
      </c>
      <c r="E12" s="10">
        <v>741.14891299999988</v>
      </c>
      <c r="F12" s="10">
        <v>660.2</v>
      </c>
    </row>
    <row r="13" spans="1:6" x14ac:dyDescent="0.25">
      <c r="A13" s="4"/>
      <c r="B13" s="4"/>
      <c r="C13" s="106"/>
      <c r="D13" s="8"/>
      <c r="E13" s="8"/>
      <c r="F13" s="8"/>
    </row>
    <row r="14" spans="1:6" ht="14" x14ac:dyDescent="0.3">
      <c r="A14" s="9" t="s">
        <v>9</v>
      </c>
      <c r="B14" s="4"/>
      <c r="C14" s="106"/>
      <c r="D14" s="8"/>
      <c r="E14" s="8"/>
      <c r="F14" s="8"/>
    </row>
    <row r="15" spans="1:6" x14ac:dyDescent="0.25">
      <c r="A15" s="4"/>
      <c r="B15" s="4" t="s">
        <v>4</v>
      </c>
      <c r="C15" s="107">
        <v>150.80000000000001</v>
      </c>
      <c r="D15" s="6">
        <v>161.30000000000001</v>
      </c>
      <c r="E15" s="6">
        <v>174</v>
      </c>
      <c r="F15" s="6">
        <v>147.20000000000002</v>
      </c>
    </row>
    <row r="16" spans="1:6" x14ac:dyDescent="0.25">
      <c r="A16" s="4"/>
      <c r="B16" s="4" t="s">
        <v>5</v>
      </c>
      <c r="C16" s="107">
        <v>5.9</v>
      </c>
      <c r="D16" s="6">
        <v>6.2</v>
      </c>
      <c r="E16" s="6">
        <v>5.7</v>
      </c>
      <c r="F16" s="6">
        <v>7.8</v>
      </c>
    </row>
    <row r="17" spans="1:6" x14ac:dyDescent="0.25">
      <c r="A17" s="4"/>
      <c r="B17" s="4" t="s">
        <v>6</v>
      </c>
      <c r="C17" s="107">
        <v>45.4</v>
      </c>
      <c r="D17" s="6">
        <v>47.3</v>
      </c>
      <c r="E17" s="6">
        <v>41.8</v>
      </c>
      <c r="F17" s="6">
        <v>27.5</v>
      </c>
    </row>
    <row r="18" spans="1:6" ht="13" thickBot="1" x14ac:dyDescent="0.3">
      <c r="A18" s="4"/>
      <c r="B18" s="4" t="s">
        <v>7</v>
      </c>
      <c r="C18" s="109">
        <v>0</v>
      </c>
      <c r="D18" s="11">
        <v>0</v>
      </c>
      <c r="E18" s="11">
        <v>0</v>
      </c>
      <c r="F18" s="11">
        <v>2.2000000000000002</v>
      </c>
    </row>
    <row r="19" spans="1:6" ht="13" x14ac:dyDescent="0.3">
      <c r="A19" s="4"/>
      <c r="B19" s="5" t="s">
        <v>8</v>
      </c>
      <c r="C19" s="110">
        <v>202.10000000000002</v>
      </c>
      <c r="D19" s="10">
        <v>214.8</v>
      </c>
      <c r="E19" s="10">
        <v>221.5</v>
      </c>
      <c r="F19" s="10">
        <v>177.5</v>
      </c>
    </row>
    <row r="20" spans="1:6" x14ac:dyDescent="0.25">
      <c r="A20" s="4"/>
      <c r="B20" s="4"/>
      <c r="C20" s="106"/>
      <c r="D20" s="8"/>
      <c r="E20" s="8"/>
      <c r="F20" s="8"/>
    </row>
    <row r="21" spans="1:6" ht="14" x14ac:dyDescent="0.3">
      <c r="A21" s="9" t="s">
        <v>10</v>
      </c>
      <c r="B21" s="4"/>
      <c r="C21" s="106"/>
      <c r="D21" s="8"/>
      <c r="E21" s="8"/>
      <c r="F21" s="8"/>
    </row>
    <row r="22" spans="1:6" ht="13" x14ac:dyDescent="0.3">
      <c r="A22" s="4"/>
      <c r="B22" s="5" t="s">
        <v>11</v>
      </c>
      <c r="C22" s="106"/>
      <c r="D22" s="8"/>
      <c r="E22" s="8"/>
      <c r="F22" s="8"/>
    </row>
    <row r="23" spans="1:6" x14ac:dyDescent="0.25">
      <c r="A23" s="4"/>
      <c r="B23" s="4" t="s">
        <v>4</v>
      </c>
      <c r="C23" s="107">
        <v>5.8</v>
      </c>
      <c r="D23" s="6">
        <v>9.6</v>
      </c>
      <c r="E23" s="6">
        <v>9.1</v>
      </c>
      <c r="F23" s="6">
        <v>6.6239999999999997</v>
      </c>
    </row>
    <row r="24" spans="1:6" x14ac:dyDescent="0.25">
      <c r="A24" s="4"/>
      <c r="B24" s="4" t="s">
        <v>5</v>
      </c>
      <c r="C24" s="107">
        <v>0</v>
      </c>
      <c r="D24" s="6">
        <v>0.2</v>
      </c>
      <c r="E24" s="6">
        <v>0.2</v>
      </c>
      <c r="F24" s="6">
        <v>0</v>
      </c>
    </row>
    <row r="25" spans="1:6" x14ac:dyDescent="0.25">
      <c r="A25" s="4"/>
      <c r="B25" s="4" t="s">
        <v>6</v>
      </c>
      <c r="C25" s="107">
        <v>32.878</v>
      </c>
      <c r="D25" s="6">
        <v>47.6</v>
      </c>
      <c r="E25" s="6">
        <v>23.5</v>
      </c>
      <c r="F25" s="6">
        <v>38.914000000000001</v>
      </c>
    </row>
    <row r="26" spans="1:6" ht="13" thickBot="1" x14ac:dyDescent="0.3">
      <c r="A26" s="4"/>
      <c r="B26" s="4" t="s">
        <v>7</v>
      </c>
      <c r="C26" s="109">
        <v>0</v>
      </c>
      <c r="D26" s="11">
        <v>0</v>
      </c>
      <c r="E26" s="11">
        <v>0</v>
      </c>
      <c r="F26" s="11">
        <v>0</v>
      </c>
    </row>
    <row r="27" spans="1:6" ht="13" x14ac:dyDescent="0.3">
      <c r="A27" s="4"/>
      <c r="B27" s="5" t="s">
        <v>8</v>
      </c>
      <c r="C27" s="110">
        <v>38.677999999999997</v>
      </c>
      <c r="D27" s="10">
        <v>57.4</v>
      </c>
      <c r="E27" s="10">
        <v>32.799999999999997</v>
      </c>
      <c r="F27" s="10">
        <v>45.538000000000004</v>
      </c>
    </row>
    <row r="28" spans="1:6" ht="13" x14ac:dyDescent="0.3">
      <c r="A28" s="4"/>
      <c r="B28" s="5" t="s">
        <v>12</v>
      </c>
      <c r="C28" s="106"/>
      <c r="D28" s="8"/>
      <c r="E28" s="8"/>
      <c r="F28" s="8"/>
    </row>
    <row r="29" spans="1:6" x14ac:dyDescent="0.25">
      <c r="A29" s="4"/>
      <c r="B29" s="4" t="s">
        <v>4</v>
      </c>
      <c r="C29" s="107">
        <v>6.5819999999999999</v>
      </c>
      <c r="D29" s="6">
        <v>5.7</v>
      </c>
      <c r="E29" s="6">
        <v>6.9</v>
      </c>
      <c r="F29" s="6">
        <v>6.8</v>
      </c>
    </row>
    <row r="30" spans="1:6" x14ac:dyDescent="0.25">
      <c r="A30" s="4"/>
      <c r="B30" s="4" t="s">
        <v>5</v>
      </c>
      <c r="C30" s="107">
        <v>0</v>
      </c>
      <c r="D30" s="6">
        <v>0</v>
      </c>
      <c r="E30" s="6">
        <v>9.9999999999999867E-2</v>
      </c>
      <c r="F30" s="6">
        <v>0</v>
      </c>
    </row>
    <row r="31" spans="1:6" x14ac:dyDescent="0.25">
      <c r="A31" s="4"/>
      <c r="B31" s="4" t="s">
        <v>6</v>
      </c>
      <c r="C31" s="107">
        <v>9.7307022700000019</v>
      </c>
      <c r="D31" s="6">
        <v>2.9</v>
      </c>
      <c r="E31" s="6">
        <v>3.5</v>
      </c>
      <c r="F31" s="6">
        <v>0</v>
      </c>
    </row>
    <row r="32" spans="1:6" ht="13" thickBot="1" x14ac:dyDescent="0.3">
      <c r="A32" s="4"/>
      <c r="B32" s="4" t="s">
        <v>7</v>
      </c>
      <c r="C32" s="109">
        <v>0</v>
      </c>
      <c r="D32" s="11">
        <v>0</v>
      </c>
      <c r="E32" s="11">
        <v>0</v>
      </c>
      <c r="F32" s="11">
        <v>0</v>
      </c>
    </row>
    <row r="33" spans="1:6" ht="13" x14ac:dyDescent="0.3">
      <c r="A33" s="4"/>
      <c r="B33" s="5" t="s">
        <v>8</v>
      </c>
      <c r="C33" s="110">
        <v>16.312702270000003</v>
      </c>
      <c r="D33" s="10">
        <v>8.6</v>
      </c>
      <c r="E33" s="10">
        <v>10.5</v>
      </c>
      <c r="F33" s="10">
        <v>6.8</v>
      </c>
    </row>
    <row r="34" spans="1:6" ht="13" x14ac:dyDescent="0.3">
      <c r="A34" s="4"/>
      <c r="B34" s="5" t="s">
        <v>13</v>
      </c>
      <c r="C34" s="106"/>
      <c r="D34" s="8"/>
      <c r="E34" s="8"/>
      <c r="F34" s="8"/>
    </row>
    <row r="35" spans="1:6" x14ac:dyDescent="0.25">
      <c r="A35" s="4"/>
      <c r="B35" s="4" t="s">
        <v>4</v>
      </c>
      <c r="C35" s="107">
        <v>0</v>
      </c>
      <c r="D35" s="6">
        <v>0</v>
      </c>
      <c r="E35" s="6">
        <v>0</v>
      </c>
      <c r="F35" s="6">
        <v>0</v>
      </c>
    </row>
    <row r="36" spans="1:6" x14ac:dyDescent="0.25">
      <c r="A36" s="4"/>
      <c r="B36" s="4" t="s">
        <v>5</v>
      </c>
      <c r="C36" s="107">
        <v>0</v>
      </c>
      <c r="D36" s="6">
        <v>0</v>
      </c>
      <c r="E36" s="6">
        <v>0</v>
      </c>
      <c r="F36" s="6">
        <v>0</v>
      </c>
    </row>
    <row r="37" spans="1:6" x14ac:dyDescent="0.25">
      <c r="A37" s="4"/>
      <c r="B37" s="4" t="s">
        <v>6</v>
      </c>
      <c r="C37" s="107">
        <v>2.1</v>
      </c>
      <c r="D37" s="6">
        <v>0</v>
      </c>
      <c r="E37" s="6">
        <v>0.4</v>
      </c>
      <c r="F37" s="6">
        <v>0.3</v>
      </c>
    </row>
    <row r="38" spans="1:6" ht="13" thickBot="1" x14ac:dyDescent="0.3">
      <c r="A38" s="4"/>
      <c r="B38" s="4" t="s">
        <v>7</v>
      </c>
      <c r="C38" s="109">
        <v>0</v>
      </c>
      <c r="D38" s="11">
        <v>0</v>
      </c>
      <c r="E38" s="11">
        <v>0</v>
      </c>
      <c r="F38" s="11">
        <v>0</v>
      </c>
    </row>
    <row r="39" spans="1:6" ht="13" x14ac:dyDescent="0.3">
      <c r="A39" s="4"/>
      <c r="B39" s="5" t="s">
        <v>8</v>
      </c>
      <c r="C39" s="110">
        <v>2.1</v>
      </c>
      <c r="D39" s="10">
        <v>0</v>
      </c>
      <c r="E39" s="10">
        <v>0.4</v>
      </c>
      <c r="F39" s="10">
        <v>0.3</v>
      </c>
    </row>
    <row r="40" spans="1:6" x14ac:dyDescent="0.25">
      <c r="A40" s="4"/>
      <c r="B40" s="4"/>
      <c r="C40" s="106"/>
      <c r="D40" s="8"/>
      <c r="E40" s="8"/>
      <c r="F40" s="8"/>
    </row>
    <row r="41" spans="1:6" ht="13" x14ac:dyDescent="0.3">
      <c r="A41" s="5" t="s">
        <v>14</v>
      </c>
      <c r="B41" s="4"/>
      <c r="C41" s="106"/>
      <c r="D41" s="8"/>
      <c r="E41" s="8"/>
      <c r="F41" s="8"/>
    </row>
    <row r="42" spans="1:6" x14ac:dyDescent="0.25">
      <c r="A42" s="4"/>
      <c r="B42" s="4" t="s">
        <v>15</v>
      </c>
      <c r="C42" s="107">
        <v>3.9</v>
      </c>
      <c r="D42" s="6">
        <v>4</v>
      </c>
      <c r="E42" s="6">
        <v>3.7</v>
      </c>
      <c r="F42" s="6">
        <v>3.6</v>
      </c>
    </row>
    <row r="43" spans="1:6" x14ac:dyDescent="0.25">
      <c r="A43" s="4"/>
      <c r="B43" s="4" t="s">
        <v>16</v>
      </c>
      <c r="C43" s="107">
        <v>74.8</v>
      </c>
      <c r="D43" s="6">
        <v>74.8</v>
      </c>
      <c r="E43" s="6">
        <v>52.7</v>
      </c>
      <c r="F43" s="6">
        <v>126.5</v>
      </c>
    </row>
    <row r="44" spans="1:6" ht="13" x14ac:dyDescent="0.3">
      <c r="A44" s="4"/>
      <c r="B44" s="5" t="s">
        <v>17</v>
      </c>
      <c r="C44" s="106"/>
      <c r="D44" s="8"/>
      <c r="E44" s="8"/>
      <c r="F44" s="8"/>
    </row>
    <row r="45" spans="1:6" x14ac:dyDescent="0.25">
      <c r="A45" s="4"/>
      <c r="B45" s="4" t="s">
        <v>4</v>
      </c>
      <c r="C45" s="107">
        <v>1.7270000000000039</v>
      </c>
      <c r="D45" s="6">
        <v>3.6</v>
      </c>
      <c r="E45" s="6">
        <v>6.6</v>
      </c>
      <c r="F45" s="6">
        <v>49.352000000000004</v>
      </c>
    </row>
    <row r="46" spans="1:6" ht="13" thickBot="1" x14ac:dyDescent="0.3">
      <c r="A46" s="4"/>
      <c r="B46" s="4" t="s">
        <v>6</v>
      </c>
      <c r="C46" s="109">
        <v>24.421999999999997</v>
      </c>
      <c r="D46" s="11">
        <v>17</v>
      </c>
      <c r="E46" s="11">
        <v>20</v>
      </c>
      <c r="F46" s="11">
        <v>20.111000000000001</v>
      </c>
    </row>
    <row r="47" spans="1:6" ht="13" x14ac:dyDescent="0.3">
      <c r="A47" s="4"/>
      <c r="B47" s="5" t="s">
        <v>8</v>
      </c>
      <c r="C47" s="110">
        <v>26.149000000000001</v>
      </c>
      <c r="D47" s="10">
        <v>20.6</v>
      </c>
      <c r="E47" s="10">
        <v>26.6</v>
      </c>
      <c r="F47" s="10">
        <v>69.463000000000008</v>
      </c>
    </row>
    <row r="48" spans="1:6" x14ac:dyDescent="0.25">
      <c r="A48" s="4"/>
      <c r="B48" s="4" t="s">
        <v>18</v>
      </c>
      <c r="C48" s="106"/>
      <c r="D48" s="8"/>
      <c r="E48" s="8"/>
      <c r="F48" s="8"/>
    </row>
    <row r="49" spans="1:6" x14ac:dyDescent="0.25">
      <c r="A49" s="4"/>
      <c r="B49" s="4"/>
      <c r="C49" s="106"/>
      <c r="D49" s="8"/>
      <c r="E49" s="8"/>
      <c r="F49" s="8"/>
    </row>
    <row r="50" spans="1:6" ht="13" x14ac:dyDescent="0.3">
      <c r="A50" s="5" t="s">
        <v>19</v>
      </c>
      <c r="B50" s="4"/>
      <c r="C50" s="112">
        <v>259.2</v>
      </c>
      <c r="D50" s="6">
        <v>190.9</v>
      </c>
      <c r="E50" s="6">
        <v>249.76332528</v>
      </c>
      <c r="F50" s="6">
        <v>192.8</v>
      </c>
    </row>
    <row r="51" spans="1:6" x14ac:dyDescent="0.25">
      <c r="A51" s="4"/>
      <c r="B51" s="4"/>
      <c r="C51" s="106"/>
    </row>
    <row r="52" spans="1:6" ht="13" x14ac:dyDescent="0.3">
      <c r="A52" s="5" t="s">
        <v>20</v>
      </c>
      <c r="B52" s="4"/>
      <c r="C52" s="106"/>
    </row>
    <row r="53" spans="1:6" x14ac:dyDescent="0.25">
      <c r="A53" s="4"/>
      <c r="B53" s="4" t="s">
        <v>4</v>
      </c>
      <c r="C53" s="107">
        <v>0</v>
      </c>
      <c r="D53" s="3">
        <v>0</v>
      </c>
      <c r="E53" s="3">
        <v>0</v>
      </c>
      <c r="F53" s="3">
        <v>0</v>
      </c>
    </row>
    <row r="54" spans="1:6" x14ac:dyDescent="0.25">
      <c r="A54" s="4"/>
      <c r="B54" s="4" t="s">
        <v>5</v>
      </c>
      <c r="C54" s="107">
        <v>0</v>
      </c>
      <c r="D54" s="3">
        <v>0</v>
      </c>
      <c r="E54" s="3">
        <v>0</v>
      </c>
      <c r="F54" s="3">
        <v>0</v>
      </c>
    </row>
    <row r="55" spans="1:6" ht="13" thickBot="1" x14ac:dyDescent="0.3">
      <c r="A55" s="4"/>
      <c r="B55" s="4" t="s">
        <v>6</v>
      </c>
      <c r="C55" s="109">
        <v>3355</v>
      </c>
      <c r="D55" s="13">
        <v>1062</v>
      </c>
      <c r="E55" s="13">
        <v>2149</v>
      </c>
      <c r="F55" s="13">
        <v>1829.3</v>
      </c>
    </row>
    <row r="56" spans="1:6" ht="13" x14ac:dyDescent="0.3">
      <c r="A56" s="4"/>
      <c r="B56" s="5" t="s">
        <v>21</v>
      </c>
      <c r="C56" s="110">
        <v>3355</v>
      </c>
      <c r="D56" s="12">
        <v>1062</v>
      </c>
      <c r="E56" s="12">
        <v>2149</v>
      </c>
      <c r="F56" s="12">
        <v>1829.3</v>
      </c>
    </row>
    <row r="57" spans="1:6" ht="13" x14ac:dyDescent="0.3">
      <c r="A57" s="5" t="s">
        <v>22</v>
      </c>
      <c r="B57" s="4"/>
      <c r="C57" s="106"/>
    </row>
    <row r="58" spans="1:6" ht="13" x14ac:dyDescent="0.3">
      <c r="A58" s="5" t="s">
        <v>23</v>
      </c>
      <c r="B58" s="4"/>
      <c r="C58" s="106"/>
    </row>
    <row r="59" spans="1:6" x14ac:dyDescent="0.25">
      <c r="A59" s="4"/>
      <c r="B59" s="4" t="s">
        <v>4</v>
      </c>
      <c r="C59" s="107">
        <v>373.81900000000002</v>
      </c>
      <c r="D59" s="107">
        <v>395.61671000000001</v>
      </c>
      <c r="E59" s="107">
        <v>287.54395502849223</v>
      </c>
      <c r="F59" s="107">
        <v>345.1</v>
      </c>
    </row>
    <row r="60" spans="1:6" x14ac:dyDescent="0.25">
      <c r="A60" s="4"/>
      <c r="B60" s="4" t="s">
        <v>5</v>
      </c>
      <c r="C60" s="107">
        <v>162</v>
      </c>
      <c r="D60" s="107">
        <v>204.471</v>
      </c>
      <c r="E60" s="107">
        <v>178.7</v>
      </c>
      <c r="F60" s="107">
        <v>147.1</v>
      </c>
    </row>
    <row r="61" spans="1:6" x14ac:dyDescent="0.25">
      <c r="A61" s="4"/>
      <c r="B61" s="4" t="s">
        <v>6</v>
      </c>
      <c r="C61" s="107">
        <v>7572</v>
      </c>
      <c r="D61" s="107">
        <v>4499.7</v>
      </c>
      <c r="E61" s="107">
        <v>5941.2</v>
      </c>
      <c r="F61" s="107">
        <v>3738.3</v>
      </c>
    </row>
    <row r="62" spans="1:6" x14ac:dyDescent="0.25">
      <c r="A62" s="4"/>
      <c r="B62" s="4" t="s">
        <v>7</v>
      </c>
      <c r="C62" s="107">
        <v>0</v>
      </c>
      <c r="D62" s="107">
        <v>0</v>
      </c>
      <c r="E62" s="107">
        <v>0</v>
      </c>
      <c r="F62" s="107">
        <v>0</v>
      </c>
    </row>
    <row r="63" spans="1:6" ht="13" x14ac:dyDescent="0.3">
      <c r="A63" s="5" t="s">
        <v>24</v>
      </c>
      <c r="B63" s="4"/>
      <c r="C63" s="111">
        <v>8107.8190000000004</v>
      </c>
      <c r="D63" s="111">
        <v>5099.7877099999996</v>
      </c>
      <c r="E63" s="111">
        <v>6407.4439550284924</v>
      </c>
      <c r="F63" s="111">
        <v>4230.5</v>
      </c>
    </row>
    <row r="64" spans="1:6" x14ac:dyDescent="0.25">
      <c r="A64" s="4"/>
      <c r="B64" s="4"/>
      <c r="C64" s="106"/>
      <c r="D64" s="106"/>
      <c r="E64" s="106"/>
      <c r="F64" s="106"/>
    </row>
    <row r="65" spans="1:6" ht="13" x14ac:dyDescent="0.3">
      <c r="A65" s="5" t="s">
        <v>25</v>
      </c>
      <c r="B65" s="4"/>
      <c r="C65" s="107">
        <v>7.0000000000000001E-3</v>
      </c>
      <c r="D65" s="107">
        <v>130</v>
      </c>
      <c r="E65" s="107">
        <v>98</v>
      </c>
      <c r="F65" s="107">
        <v>1081.5</v>
      </c>
    </row>
    <row r="66" spans="1:6" x14ac:dyDescent="0.25">
      <c r="A66" s="4"/>
      <c r="B66" s="4"/>
      <c r="C66" s="106"/>
      <c r="D66" s="106"/>
      <c r="E66" s="106"/>
      <c r="F66" s="106"/>
    </row>
    <row r="67" spans="1:6" ht="13" x14ac:dyDescent="0.3">
      <c r="A67" s="5" t="s">
        <v>26</v>
      </c>
      <c r="B67" s="4"/>
      <c r="C67" s="106"/>
      <c r="D67" s="106"/>
      <c r="E67" s="106"/>
      <c r="F67" s="106"/>
    </row>
    <row r="68" spans="1:6" x14ac:dyDescent="0.25">
      <c r="A68" s="4" t="s">
        <v>27</v>
      </c>
      <c r="B68" s="4"/>
      <c r="C68" s="107">
        <v>137.179</v>
      </c>
      <c r="D68" s="107">
        <v>154.55000000000001</v>
      </c>
      <c r="E68" s="107">
        <v>159.19200000000001</v>
      </c>
      <c r="F68" s="107">
        <v>174.5</v>
      </c>
    </row>
    <row r="69" spans="1:6" x14ac:dyDescent="0.25">
      <c r="A69" s="4" t="s">
        <v>28</v>
      </c>
      <c r="B69" s="4"/>
      <c r="C69" s="107">
        <v>119.10599999999999</v>
      </c>
      <c r="D69" s="107">
        <v>115.58799999999999</v>
      </c>
      <c r="E69" s="107">
        <v>135.15600000000001</v>
      </c>
      <c r="F69" s="107">
        <v>110.6</v>
      </c>
    </row>
    <row r="70" spans="1:6" x14ac:dyDescent="0.25">
      <c r="A70" s="4" t="s">
        <v>29</v>
      </c>
      <c r="B70" s="4"/>
      <c r="C70" s="107">
        <v>114.69199999999999</v>
      </c>
      <c r="D70" s="107">
        <v>119.88200000000001</v>
      </c>
      <c r="E70" s="107">
        <v>108.593</v>
      </c>
      <c r="F70" s="107">
        <v>114.3</v>
      </c>
    </row>
    <row r="71" spans="1:6" x14ac:dyDescent="0.25">
      <c r="A71" s="4" t="s">
        <v>30</v>
      </c>
      <c r="B71" s="4"/>
      <c r="C71" s="107">
        <v>3585.33</v>
      </c>
      <c r="D71" s="107">
        <v>3954.4690000000001</v>
      </c>
      <c r="E71" s="107">
        <v>3487.2579999999998</v>
      </c>
      <c r="F71" s="107">
        <v>3755.9</v>
      </c>
    </row>
    <row r="72" spans="1:6" x14ac:dyDescent="0.25">
      <c r="A72" s="4"/>
      <c r="B72" s="4"/>
      <c r="C72" s="106"/>
    </row>
    <row r="73" spans="1:6" ht="13" x14ac:dyDescent="0.3">
      <c r="A73" s="5" t="s">
        <v>31</v>
      </c>
      <c r="B73" s="4"/>
      <c r="C73" s="106"/>
    </row>
    <row r="74" spans="1:6" x14ac:dyDescent="0.25">
      <c r="A74" s="4" t="s">
        <v>28</v>
      </c>
      <c r="B74" s="4"/>
      <c r="C74" s="107">
        <v>103.3</v>
      </c>
      <c r="D74" s="3">
        <v>102.1</v>
      </c>
      <c r="E74" s="3">
        <v>107.9</v>
      </c>
      <c r="F74" s="3">
        <v>102.6</v>
      </c>
    </row>
  </sheetData>
  <pageMargins left="0.7" right="0.7" top="0.75" bottom="0.75" header="0.3" footer="0.3"/>
  <pageSetup scale="84" fitToHeight="0" orientation="landscape" r:id="rId1"/>
  <headerFooter>
    <oddHeader>&amp;A</oddHeader>
    <oddFooter>&amp;CPage &amp;P of &amp;N&amp;R&amp;D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275D8-2918-4984-8695-F3BCFFE5AF24}">
  <sheetPr>
    <pageSetUpPr fitToPage="1"/>
  </sheetPr>
  <dimension ref="A1:J230"/>
  <sheetViews>
    <sheetView zoomScaleNormal="100" workbookViewId="0"/>
  </sheetViews>
  <sheetFormatPr defaultColWidth="9.1796875" defaultRowHeight="12.5" x14ac:dyDescent="0.25"/>
  <cols>
    <col min="1" max="1" width="7.7265625" style="1" customWidth="1"/>
    <col min="2" max="2" width="22.7265625" style="1" customWidth="1"/>
    <col min="3" max="3" width="17.7265625" style="1" customWidth="1"/>
    <col min="4" max="10" width="20.7265625" style="1" customWidth="1"/>
    <col min="11" max="16384" width="9.1796875" style="1"/>
  </cols>
  <sheetData>
    <row r="1" spans="1:7" ht="14" x14ac:dyDescent="0.3">
      <c r="A1" s="95" t="s">
        <v>32</v>
      </c>
      <c r="B1" s="95"/>
      <c r="C1" s="95"/>
      <c r="D1" s="96">
        <v>2019</v>
      </c>
      <c r="E1" s="96">
        <v>2018</v>
      </c>
      <c r="F1" s="96">
        <v>2017</v>
      </c>
      <c r="G1" s="96">
        <v>2016</v>
      </c>
    </row>
    <row r="2" spans="1:7" ht="14" x14ac:dyDescent="0.3">
      <c r="A2" s="4" t="s">
        <v>33</v>
      </c>
      <c r="B2" s="9" t="s">
        <v>34</v>
      </c>
      <c r="C2" s="4"/>
    </row>
    <row r="3" spans="1:7" ht="13" x14ac:dyDescent="0.3">
      <c r="A3" s="4"/>
      <c r="B3" s="28" t="s">
        <v>35</v>
      </c>
      <c r="C3" s="26"/>
    </row>
    <row r="4" spans="1:7" x14ac:dyDescent="0.25">
      <c r="A4" s="4"/>
      <c r="B4" s="29"/>
      <c r="C4" s="30" t="s">
        <v>74</v>
      </c>
      <c r="D4" s="25">
        <f>SUM([2]Hudbay!$D$5:$D$6)</f>
        <v>1411</v>
      </c>
      <c r="E4" s="3">
        <v>1382</v>
      </c>
      <c r="F4" s="3">
        <v>1332</v>
      </c>
      <c r="G4" s="3">
        <v>1319</v>
      </c>
    </row>
    <row r="5" spans="1:7" x14ac:dyDescent="0.25">
      <c r="A5" s="4"/>
      <c r="B5" s="29"/>
      <c r="C5" s="30" t="s">
        <v>58</v>
      </c>
      <c r="D5" s="25">
        <f>SUM([2]Hudbay!$D$7:$D$8)</f>
        <v>69</v>
      </c>
      <c r="E5" s="3">
        <v>74</v>
      </c>
      <c r="F5" s="3">
        <v>70</v>
      </c>
      <c r="G5" s="3">
        <v>67</v>
      </c>
    </row>
    <row r="6" spans="1:7" x14ac:dyDescent="0.25">
      <c r="A6" s="4"/>
      <c r="B6" s="29"/>
      <c r="C6" s="30" t="s">
        <v>37</v>
      </c>
      <c r="D6" s="25">
        <f>SUM([2]Hudbay!$D$9:$D$10)</f>
        <v>25</v>
      </c>
      <c r="E6" s="3">
        <v>33</v>
      </c>
      <c r="F6" s="3">
        <v>35</v>
      </c>
      <c r="G6" s="3">
        <v>40</v>
      </c>
    </row>
    <row r="7" spans="1:7" ht="13" thickBot="1" x14ac:dyDescent="0.3">
      <c r="A7" s="4"/>
      <c r="B7" s="29"/>
      <c r="C7" s="30" t="s">
        <v>6</v>
      </c>
      <c r="D7" s="25">
        <f>SUM([2]Hudbay!$D$11:$D$12)</f>
        <v>728</v>
      </c>
      <c r="E7" s="3">
        <v>690</v>
      </c>
      <c r="F7" s="3">
        <v>304</v>
      </c>
      <c r="G7" s="3">
        <v>230</v>
      </c>
    </row>
    <row r="8" spans="1:7" ht="13" x14ac:dyDescent="0.3">
      <c r="A8" s="4"/>
      <c r="B8" s="31"/>
      <c r="C8" s="27" t="s">
        <v>39</v>
      </c>
      <c r="D8" s="27">
        <f>[2]Hudbay!$D$13</f>
        <v>2233</v>
      </c>
      <c r="E8" s="15">
        <v>2179</v>
      </c>
      <c r="F8" s="15">
        <v>1741</v>
      </c>
      <c r="G8" s="15">
        <v>1656</v>
      </c>
    </row>
    <row r="9" spans="1:7" ht="14" x14ac:dyDescent="0.3">
      <c r="A9" s="4"/>
      <c r="B9" s="35" t="s">
        <v>40</v>
      </c>
      <c r="C9" s="26"/>
    </row>
    <row r="10" spans="1:7" ht="13" x14ac:dyDescent="0.3">
      <c r="A10" s="4"/>
      <c r="B10" s="36" t="s">
        <v>41</v>
      </c>
      <c r="C10" s="30"/>
    </row>
    <row r="11" spans="1:7" x14ac:dyDescent="0.25">
      <c r="A11" s="4"/>
      <c r="B11" s="29"/>
      <c r="C11" s="30" t="s">
        <v>74</v>
      </c>
      <c r="D11" s="25">
        <f>SUM([2]Hudbay!$D$16:$D$17)</f>
        <v>14</v>
      </c>
      <c r="E11" s="3">
        <v>13</v>
      </c>
      <c r="F11" s="3">
        <v>20</v>
      </c>
      <c r="G11" s="3">
        <v>10</v>
      </c>
    </row>
    <row r="12" spans="1:7" x14ac:dyDescent="0.25">
      <c r="A12" s="4"/>
      <c r="B12" s="29"/>
      <c r="C12" s="30" t="s">
        <v>58</v>
      </c>
      <c r="D12" s="25">
        <f>SUM([2]Hudbay!$D$18:$D$19)</f>
        <v>1</v>
      </c>
      <c r="E12" s="3">
        <v>0</v>
      </c>
      <c r="F12" s="3">
        <v>0</v>
      </c>
      <c r="G12" s="3">
        <v>0</v>
      </c>
    </row>
    <row r="13" spans="1:7" x14ac:dyDescent="0.25">
      <c r="A13" s="4"/>
      <c r="B13" s="29"/>
      <c r="C13" s="30" t="s">
        <v>37</v>
      </c>
      <c r="D13" s="25">
        <f>SUM([2]Hudbay!$D$20:$D$21)</f>
        <v>2</v>
      </c>
      <c r="E13" s="3">
        <v>2</v>
      </c>
      <c r="F13" s="3">
        <v>4</v>
      </c>
      <c r="G13" s="3">
        <v>2</v>
      </c>
    </row>
    <row r="14" spans="1:7" ht="13" thickBot="1" x14ac:dyDescent="0.3">
      <c r="A14" s="4"/>
      <c r="B14" s="29"/>
      <c r="C14" s="30" t="s">
        <v>6</v>
      </c>
      <c r="D14" s="25">
        <f>SUM([2]Hudbay!$D$22:$D$23)</f>
        <v>0</v>
      </c>
      <c r="E14" s="3">
        <v>0</v>
      </c>
      <c r="F14" s="3">
        <v>0</v>
      </c>
      <c r="G14" s="3">
        <v>0</v>
      </c>
    </row>
    <row r="15" spans="1:7" ht="13" x14ac:dyDescent="0.3">
      <c r="A15" s="4"/>
      <c r="B15" s="29"/>
      <c r="C15" s="22" t="s">
        <v>42</v>
      </c>
      <c r="D15" s="27">
        <f>[2]Hudbay!$D$24</f>
        <v>17</v>
      </c>
      <c r="E15" s="15">
        <v>15</v>
      </c>
      <c r="F15" s="15">
        <v>24</v>
      </c>
      <c r="G15" s="15">
        <v>12</v>
      </c>
    </row>
    <row r="16" spans="1:7" ht="13" x14ac:dyDescent="0.3">
      <c r="A16" s="4"/>
      <c r="B16" s="36" t="s">
        <v>43</v>
      </c>
      <c r="C16" s="30"/>
    </row>
    <row r="17" spans="1:7" x14ac:dyDescent="0.25">
      <c r="A17" s="4"/>
      <c r="B17" s="29"/>
      <c r="C17" s="30" t="s">
        <v>74</v>
      </c>
      <c r="D17" s="25">
        <f>SUM([2]Hudbay!$D$26:$D$27)</f>
        <v>64</v>
      </c>
      <c r="E17" s="3">
        <v>34</v>
      </c>
      <c r="F17" s="3">
        <v>19</v>
      </c>
      <c r="G17" s="3">
        <v>13</v>
      </c>
    </row>
    <row r="18" spans="1:7" x14ac:dyDescent="0.25">
      <c r="A18" s="4"/>
      <c r="B18" s="29"/>
      <c r="C18" s="30" t="s">
        <v>58</v>
      </c>
      <c r="D18" s="25">
        <f>SUM([2]Hudbay!$D$28:$D$29)</f>
        <v>2</v>
      </c>
      <c r="E18" s="3">
        <v>4</v>
      </c>
      <c r="F18" s="3">
        <v>2</v>
      </c>
      <c r="G18" s="3">
        <v>1</v>
      </c>
    </row>
    <row r="19" spans="1:7" x14ac:dyDescent="0.25">
      <c r="A19" s="4"/>
      <c r="B19" s="29"/>
      <c r="C19" s="30" t="s">
        <v>37</v>
      </c>
      <c r="D19" s="25">
        <f>SUM([2]Hudbay!$D$30:$D$31)</f>
        <v>1</v>
      </c>
      <c r="E19" s="3">
        <v>1</v>
      </c>
      <c r="F19" s="3">
        <v>1</v>
      </c>
      <c r="G19" s="3">
        <v>0</v>
      </c>
    </row>
    <row r="20" spans="1:7" ht="13" thickBot="1" x14ac:dyDescent="0.3">
      <c r="A20" s="4"/>
      <c r="B20" s="29"/>
      <c r="C20" s="30" t="s">
        <v>6</v>
      </c>
      <c r="D20" s="25">
        <f>SUM([2]Hudbay!$D$32:$D$33)</f>
        <v>130</v>
      </c>
      <c r="E20" s="3">
        <v>165</v>
      </c>
      <c r="F20" s="3">
        <v>444</v>
      </c>
      <c r="G20" s="3">
        <v>363</v>
      </c>
    </row>
    <row r="21" spans="1:7" ht="13" x14ac:dyDescent="0.3">
      <c r="A21" s="4"/>
      <c r="B21" s="29"/>
      <c r="C21" s="22" t="s">
        <v>44</v>
      </c>
      <c r="D21" s="27">
        <f>[2]Hudbay!$D$34</f>
        <v>197</v>
      </c>
      <c r="E21" s="15">
        <v>211</v>
      </c>
      <c r="F21" s="15">
        <v>516</v>
      </c>
      <c r="G21" s="15">
        <v>385</v>
      </c>
    </row>
    <row r="22" spans="1:7" ht="13" x14ac:dyDescent="0.3">
      <c r="A22" s="4"/>
      <c r="B22" s="36" t="s">
        <v>45</v>
      </c>
      <c r="C22" s="30"/>
    </row>
    <row r="23" spans="1:7" x14ac:dyDescent="0.25">
      <c r="A23" s="4"/>
      <c r="B23" s="29"/>
      <c r="C23" s="30" t="s">
        <v>74</v>
      </c>
      <c r="D23" s="25">
        <f>SUM([2]Hudbay!$D$36:$D$37)</f>
        <v>13</v>
      </c>
      <c r="E23" s="3">
        <v>27</v>
      </c>
      <c r="F23" s="3">
        <v>26</v>
      </c>
      <c r="G23" s="3">
        <v>21</v>
      </c>
    </row>
    <row r="24" spans="1:7" x14ac:dyDescent="0.25">
      <c r="A24" s="4"/>
      <c r="B24" s="29"/>
      <c r="C24" s="30" t="s">
        <v>58</v>
      </c>
      <c r="D24" s="25">
        <f>SUM([2]Hudbay!$D$38:$D$39)</f>
        <v>5</v>
      </c>
      <c r="E24" s="3">
        <v>3</v>
      </c>
      <c r="F24" s="3">
        <v>3</v>
      </c>
      <c r="G24" s="3">
        <v>2</v>
      </c>
    </row>
    <row r="25" spans="1:7" x14ac:dyDescent="0.25">
      <c r="A25" s="4"/>
      <c r="B25" s="29"/>
      <c r="C25" s="30" t="s">
        <v>37</v>
      </c>
      <c r="D25" s="25">
        <f>SUM([2]Hudbay!$D$40:$D$41)</f>
        <v>0</v>
      </c>
      <c r="E25" s="3">
        <v>3</v>
      </c>
      <c r="F25" s="3">
        <v>1</v>
      </c>
      <c r="G25" s="3">
        <v>0</v>
      </c>
    </row>
    <row r="26" spans="1:7" ht="13" thickBot="1" x14ac:dyDescent="0.3">
      <c r="A26" s="4"/>
      <c r="B26" s="29"/>
      <c r="C26" s="30" t="s">
        <v>6</v>
      </c>
      <c r="D26" s="25">
        <f>SUM([2]Hudbay!$D$42:$D$43)</f>
        <v>23</v>
      </c>
      <c r="E26" s="3">
        <v>12</v>
      </c>
      <c r="F26" s="3">
        <v>12</v>
      </c>
      <c r="G26" s="3">
        <v>8</v>
      </c>
    </row>
    <row r="27" spans="1:7" ht="13" x14ac:dyDescent="0.3">
      <c r="A27" s="4"/>
      <c r="B27" s="29"/>
      <c r="C27" s="22" t="s">
        <v>46</v>
      </c>
      <c r="D27" s="27">
        <f>[2]Hudbay!$D$44</f>
        <v>41</v>
      </c>
      <c r="E27" s="15">
        <v>45</v>
      </c>
      <c r="F27" s="15">
        <v>42</v>
      </c>
      <c r="G27" s="15">
        <v>31</v>
      </c>
    </row>
    <row r="28" spans="1:7" x14ac:dyDescent="0.25">
      <c r="A28" s="4"/>
      <c r="B28" s="29"/>
      <c r="C28" s="30"/>
    </row>
    <row r="29" spans="1:7" ht="13.5" thickBot="1" x14ac:dyDescent="0.35">
      <c r="A29" s="4" t="s">
        <v>48</v>
      </c>
      <c r="B29" s="36" t="s">
        <v>49</v>
      </c>
      <c r="C29" s="30"/>
    </row>
    <row r="30" spans="1:7" ht="13" x14ac:dyDescent="0.3">
      <c r="A30" s="4"/>
      <c r="B30" s="29"/>
      <c r="C30" s="22" t="s">
        <v>8</v>
      </c>
      <c r="D30" s="27">
        <f>[2]Hudbay!$D$71</f>
        <v>1238</v>
      </c>
      <c r="E30" s="15">
        <v>1370</v>
      </c>
      <c r="F30" s="15">
        <v>1313</v>
      </c>
      <c r="G30" s="15">
        <v>1121</v>
      </c>
    </row>
    <row r="31" spans="1:7" ht="13" x14ac:dyDescent="0.3">
      <c r="A31" s="4"/>
      <c r="B31" s="29"/>
      <c r="C31" s="37"/>
    </row>
    <row r="32" spans="1:7" ht="13" x14ac:dyDescent="0.3">
      <c r="A32" s="4"/>
      <c r="B32" s="36" t="s">
        <v>135</v>
      </c>
      <c r="C32" s="30"/>
      <c r="D32" s="32">
        <f>[2]Hudbay!$D$73</f>
        <v>0.55022222222222217</v>
      </c>
      <c r="E32" s="18">
        <v>0.58099999999999996</v>
      </c>
      <c r="F32" s="18">
        <v>0.59399999999999997</v>
      </c>
      <c r="G32" s="18">
        <v>0.67693236714975846</v>
      </c>
    </row>
    <row r="33" spans="1:7" x14ac:dyDescent="0.25">
      <c r="A33" s="4"/>
      <c r="B33" s="38" t="s">
        <v>330</v>
      </c>
      <c r="C33" s="30"/>
    </row>
    <row r="34" spans="1:7" x14ac:dyDescent="0.25">
      <c r="A34" s="4"/>
      <c r="B34" s="29"/>
      <c r="C34" s="30"/>
    </row>
    <row r="35" spans="1:7" ht="13" x14ac:dyDescent="0.3">
      <c r="A35" s="4" t="s">
        <v>50</v>
      </c>
      <c r="B35" s="36" t="s">
        <v>51</v>
      </c>
      <c r="C35" s="30"/>
    </row>
    <row r="36" spans="1:7" ht="13" x14ac:dyDescent="0.3">
      <c r="A36" s="4"/>
      <c r="B36" s="29" t="s">
        <v>149</v>
      </c>
      <c r="C36" s="30"/>
      <c r="D36" s="25">
        <f>[2]Hudbay!$D$84</f>
        <v>2</v>
      </c>
      <c r="E36" s="3">
        <v>2</v>
      </c>
      <c r="F36" s="3">
        <v>2</v>
      </c>
      <c r="G36" s="3">
        <v>2</v>
      </c>
    </row>
    <row r="37" spans="1:7" ht="13" x14ac:dyDescent="0.3">
      <c r="A37" s="4"/>
      <c r="B37" s="29" t="s">
        <v>150</v>
      </c>
      <c r="C37" s="30"/>
      <c r="D37" s="33" t="str">
        <f>[2]Hudbay!$D$87</f>
        <v>Yes</v>
      </c>
      <c r="E37" s="14" t="s">
        <v>52</v>
      </c>
      <c r="F37" s="14" t="s">
        <v>52</v>
      </c>
      <c r="G37" s="14" t="s">
        <v>52</v>
      </c>
    </row>
    <row r="38" spans="1:7" x14ac:dyDescent="0.25">
      <c r="A38" s="4"/>
      <c r="B38" s="29"/>
      <c r="C38" s="30"/>
    </row>
    <row r="39" spans="1:7" ht="13" x14ac:dyDescent="0.3">
      <c r="A39" s="4" t="s">
        <v>53</v>
      </c>
      <c r="B39" s="36" t="s">
        <v>54</v>
      </c>
      <c r="C39" s="30"/>
    </row>
    <row r="40" spans="1:7" x14ac:dyDescent="0.25">
      <c r="A40" s="4"/>
      <c r="B40" s="29"/>
      <c r="C40" s="30" t="s">
        <v>74</v>
      </c>
      <c r="D40" s="33">
        <f>[2]Hudbay!$D$102</f>
        <v>0</v>
      </c>
      <c r="E40" s="14">
        <v>0</v>
      </c>
      <c r="F40" s="14">
        <v>0</v>
      </c>
      <c r="G40" s="14">
        <v>0</v>
      </c>
    </row>
    <row r="41" spans="1:7" x14ac:dyDescent="0.25">
      <c r="A41" s="4"/>
      <c r="B41" s="29"/>
      <c r="C41" s="30" t="s">
        <v>58</v>
      </c>
      <c r="D41" s="33" t="s">
        <v>38</v>
      </c>
      <c r="E41" s="14" t="s">
        <v>38</v>
      </c>
      <c r="F41" s="14" t="s">
        <v>38</v>
      </c>
      <c r="G41" s="14" t="s">
        <v>38</v>
      </c>
    </row>
    <row r="42" spans="1:7" x14ac:dyDescent="0.25">
      <c r="A42" s="4"/>
      <c r="B42" s="29"/>
      <c r="C42" s="30" t="s">
        <v>37</v>
      </c>
      <c r="D42" s="33" t="s">
        <v>38</v>
      </c>
      <c r="E42" s="14" t="s">
        <v>38</v>
      </c>
      <c r="F42" s="14" t="s">
        <v>38</v>
      </c>
      <c r="G42" s="14" t="s">
        <v>38</v>
      </c>
    </row>
    <row r="43" spans="1:7" ht="13" thickBot="1" x14ac:dyDescent="0.3">
      <c r="A43" s="4"/>
      <c r="B43" s="29"/>
      <c r="C43" s="30" t="s">
        <v>6</v>
      </c>
      <c r="D43" s="33">
        <f>[2]Hudbay!$D$105</f>
        <v>0</v>
      </c>
      <c r="E43" s="14">
        <v>0</v>
      </c>
      <c r="F43" s="14">
        <v>0</v>
      </c>
      <c r="G43" s="14">
        <v>0</v>
      </c>
    </row>
    <row r="44" spans="1:7" ht="13" x14ac:dyDescent="0.3">
      <c r="A44" s="4"/>
      <c r="B44" s="31"/>
      <c r="C44" s="27" t="s">
        <v>8</v>
      </c>
      <c r="D44" s="34">
        <f>[2]Hudbay!$D$106</f>
        <v>0</v>
      </c>
      <c r="E44" s="17">
        <v>0</v>
      </c>
      <c r="F44" s="17">
        <v>0</v>
      </c>
      <c r="G44" s="17">
        <v>0</v>
      </c>
    </row>
    <row r="45" spans="1:7" x14ac:dyDescent="0.25">
      <c r="A45" s="4"/>
      <c r="B45" s="4"/>
      <c r="C45" s="4"/>
      <c r="D45" s="117"/>
      <c r="E45" s="117"/>
      <c r="F45" s="117"/>
      <c r="G45" s="117"/>
    </row>
    <row r="46" spans="1:7" ht="14" x14ac:dyDescent="0.3">
      <c r="A46" s="4" t="s">
        <v>55</v>
      </c>
      <c r="B46" s="35" t="s">
        <v>56</v>
      </c>
      <c r="C46" s="26"/>
    </row>
    <row r="47" spans="1:7" x14ac:dyDescent="0.25">
      <c r="A47" s="4"/>
      <c r="B47" s="38" t="s">
        <v>329</v>
      </c>
      <c r="C47" s="30"/>
    </row>
    <row r="48" spans="1:7" ht="13" x14ac:dyDescent="0.3">
      <c r="A48" s="4"/>
      <c r="B48" s="36" t="s">
        <v>57</v>
      </c>
      <c r="C48" s="30" t="s">
        <v>74</v>
      </c>
      <c r="D48" s="33">
        <f>[2]Hudbay!$D$200</f>
        <v>168</v>
      </c>
      <c r="E48" s="14">
        <v>189</v>
      </c>
      <c r="F48" s="14">
        <v>192</v>
      </c>
      <c r="G48" s="14">
        <v>201</v>
      </c>
    </row>
    <row r="49" spans="1:7" x14ac:dyDescent="0.25">
      <c r="A49" s="4"/>
      <c r="B49" s="29"/>
      <c r="C49" s="30" t="s">
        <v>58</v>
      </c>
      <c r="D49" s="33">
        <f>[2]Hudbay!$D$201</f>
        <v>18</v>
      </c>
      <c r="E49" s="14">
        <v>7</v>
      </c>
      <c r="F49" s="14">
        <v>8</v>
      </c>
      <c r="G49" s="14">
        <v>11</v>
      </c>
    </row>
    <row r="50" spans="1:7" x14ac:dyDescent="0.25">
      <c r="A50" s="4"/>
      <c r="B50" s="29"/>
      <c r="C50" s="30" t="s">
        <v>37</v>
      </c>
      <c r="D50" s="33">
        <f>[2]Hudbay!$D$202</f>
        <v>18</v>
      </c>
      <c r="E50" s="14">
        <v>10</v>
      </c>
      <c r="F50" s="14">
        <v>8</v>
      </c>
      <c r="G50" s="14">
        <v>16</v>
      </c>
    </row>
    <row r="51" spans="1:7" ht="13" thickBot="1" x14ac:dyDescent="0.3">
      <c r="A51" s="4"/>
      <c r="B51" s="29"/>
      <c r="C51" s="30" t="s">
        <v>6</v>
      </c>
      <c r="D51" s="33">
        <f>[2]Hudbay!$D$203</f>
        <v>84</v>
      </c>
      <c r="E51" s="14">
        <v>108</v>
      </c>
      <c r="F51" s="14">
        <v>128</v>
      </c>
      <c r="G51" s="14">
        <v>64</v>
      </c>
    </row>
    <row r="52" spans="1:7" ht="13" x14ac:dyDescent="0.3">
      <c r="A52" s="4"/>
      <c r="B52" s="29"/>
      <c r="C52" s="37" t="s">
        <v>8</v>
      </c>
      <c r="D52" s="34">
        <f>[2]Hudbay!$D$204</f>
        <v>288</v>
      </c>
      <c r="E52" s="17">
        <v>314</v>
      </c>
      <c r="F52" s="17">
        <v>336</v>
      </c>
      <c r="G52" s="17">
        <v>292</v>
      </c>
    </row>
    <row r="53" spans="1:7" ht="13" x14ac:dyDescent="0.3">
      <c r="A53" s="4"/>
      <c r="B53" s="36" t="s">
        <v>60</v>
      </c>
      <c r="C53" s="30"/>
    </row>
    <row r="54" spans="1:7" x14ac:dyDescent="0.25">
      <c r="A54" s="4"/>
      <c r="B54" s="29"/>
      <c r="C54" s="30" t="s">
        <v>61</v>
      </c>
      <c r="D54" s="39">
        <f>[2]Hudbay!$D$223</f>
        <v>0.18402777777777779</v>
      </c>
      <c r="E54" s="20">
        <v>0.25159235668789809</v>
      </c>
      <c r="F54" s="20">
        <v>0.20238095238095238</v>
      </c>
      <c r="G54" s="20">
        <v>0.20205479452054795</v>
      </c>
    </row>
    <row r="55" spans="1:7" x14ac:dyDescent="0.25">
      <c r="A55" s="4"/>
      <c r="B55" s="29"/>
      <c r="C55" s="30" t="s">
        <v>62</v>
      </c>
      <c r="D55" s="39">
        <f>[2]Hudbay!$D$224</f>
        <v>0.46875</v>
      </c>
      <c r="E55" s="20">
        <v>0.43630573248407645</v>
      </c>
      <c r="F55" s="20">
        <v>0.44940476190476192</v>
      </c>
      <c r="G55" s="20">
        <v>0.3904109589041096</v>
      </c>
    </row>
    <row r="56" spans="1:7" x14ac:dyDescent="0.25">
      <c r="A56" s="4"/>
      <c r="B56" s="29"/>
      <c r="C56" s="30" t="s">
        <v>63</v>
      </c>
      <c r="D56" s="39">
        <f>[2]Hudbay!$D$225</f>
        <v>0.34722222222222221</v>
      </c>
      <c r="E56" s="20">
        <v>0.31210191082802546</v>
      </c>
      <c r="F56" s="20">
        <v>0.3482142857142857</v>
      </c>
      <c r="G56" s="20">
        <v>0.40753424657534248</v>
      </c>
    </row>
    <row r="57" spans="1:7" x14ac:dyDescent="0.25">
      <c r="A57" s="4"/>
      <c r="B57" s="29"/>
      <c r="C57" s="30"/>
    </row>
    <row r="58" spans="1:7" ht="13" x14ac:dyDescent="0.3">
      <c r="A58" s="4"/>
      <c r="B58" s="36" t="s">
        <v>64</v>
      </c>
      <c r="C58" s="30" t="s">
        <v>65</v>
      </c>
      <c r="D58" s="39">
        <f>[2]Hudbay!$D$238</f>
        <v>0.79166666666666663</v>
      </c>
      <c r="E58" s="20">
        <v>0.76114649681528668</v>
      </c>
      <c r="F58" s="20">
        <v>0.79166666666666663</v>
      </c>
      <c r="G58" s="20">
        <v>0.80136986301369861</v>
      </c>
    </row>
    <row r="59" spans="1:7" x14ac:dyDescent="0.25">
      <c r="A59" s="4"/>
      <c r="B59" s="29"/>
      <c r="C59" s="30" t="s">
        <v>66</v>
      </c>
      <c r="D59" s="39">
        <f>[2]Hudbay!$D$239</f>
        <v>0.20833333333333334</v>
      </c>
      <c r="E59" s="20">
        <v>0.23885350318471338</v>
      </c>
      <c r="F59" s="20">
        <v>0.20833333333333334</v>
      </c>
      <c r="G59" s="20">
        <v>0.19863013698630136</v>
      </c>
    </row>
    <row r="60" spans="1:7" x14ac:dyDescent="0.25">
      <c r="A60" s="4"/>
      <c r="B60" s="29"/>
      <c r="C60" s="132"/>
      <c r="D60" s="133"/>
      <c r="E60" s="133"/>
      <c r="F60" s="133"/>
      <c r="G60" s="133"/>
    </row>
    <row r="61" spans="1:7" ht="13" x14ac:dyDescent="0.3">
      <c r="A61" s="4"/>
      <c r="B61" s="36" t="s">
        <v>67</v>
      </c>
      <c r="C61" s="30"/>
      <c r="D61" s="39">
        <f>[2]Hudbay!$D$246</f>
        <v>8.9117778772951184E-2</v>
      </c>
      <c r="E61" s="20">
        <v>0.1005048187241854</v>
      </c>
      <c r="F61" s="20">
        <v>0.12808730614589317</v>
      </c>
      <c r="G61" s="20">
        <v>0.13043478260869565</v>
      </c>
    </row>
    <row r="62" spans="1:7" ht="13" x14ac:dyDescent="0.3">
      <c r="A62" s="4"/>
      <c r="B62" s="36" t="s">
        <v>68</v>
      </c>
      <c r="C62" s="30"/>
      <c r="D62" s="39">
        <f>[2]Hudbay!$D$253</f>
        <v>4.1648007165248545E-2</v>
      </c>
      <c r="E62" s="20">
        <v>4.3597980725103257E-2</v>
      </c>
      <c r="F62" s="20">
        <v>6.4905226881102812E-2</v>
      </c>
      <c r="G62" s="20">
        <v>4.5893719806763288E-2</v>
      </c>
    </row>
    <row r="63" spans="1:7" x14ac:dyDescent="0.25">
      <c r="A63" s="4"/>
      <c r="B63" s="4"/>
      <c r="C63" s="4"/>
    </row>
    <row r="64" spans="1:7" ht="14" x14ac:dyDescent="0.3">
      <c r="A64" s="4"/>
      <c r="B64" s="35" t="s">
        <v>69</v>
      </c>
      <c r="C64" s="26"/>
    </row>
    <row r="65" spans="1:7" ht="13" x14ac:dyDescent="0.3">
      <c r="A65" s="4"/>
      <c r="B65" s="36" t="s">
        <v>57</v>
      </c>
      <c r="C65" s="30" t="s">
        <v>74</v>
      </c>
      <c r="D65" s="33">
        <f>[2]Hudbay!$D$275</f>
        <v>233</v>
      </c>
      <c r="E65" s="14">
        <v>222</v>
      </c>
      <c r="F65" s="14">
        <v>220</v>
      </c>
      <c r="G65" s="14">
        <v>141</v>
      </c>
    </row>
    <row r="66" spans="1:7" x14ac:dyDescent="0.25">
      <c r="A66" s="4"/>
      <c r="B66" s="29"/>
      <c r="C66" s="30" t="s">
        <v>58</v>
      </c>
      <c r="D66" s="33">
        <f>[2]Hudbay!$D$276</f>
        <v>13</v>
      </c>
      <c r="E66" s="14">
        <v>15</v>
      </c>
      <c r="F66" s="14">
        <v>13</v>
      </c>
      <c r="G66" s="14">
        <v>3</v>
      </c>
    </row>
    <row r="67" spans="1:7" x14ac:dyDescent="0.25">
      <c r="A67" s="4"/>
      <c r="B67" s="29"/>
      <c r="C67" s="30" t="s">
        <v>37</v>
      </c>
      <c r="D67" s="33">
        <f>[2]Hudbay!$D$277</f>
        <v>8</v>
      </c>
      <c r="E67" s="14">
        <v>3</v>
      </c>
      <c r="F67" s="14">
        <v>6</v>
      </c>
      <c r="G67" s="14">
        <v>3</v>
      </c>
    </row>
    <row r="68" spans="1:7" ht="13" thickBot="1" x14ac:dyDescent="0.3">
      <c r="A68" s="4"/>
      <c r="B68" s="29"/>
      <c r="C68" s="30" t="s">
        <v>6</v>
      </c>
      <c r="D68" s="33">
        <f>[2]Hudbay!$D$278</f>
        <v>98</v>
      </c>
      <c r="E68" s="14">
        <v>227</v>
      </c>
      <c r="F68" s="14">
        <v>238</v>
      </c>
      <c r="G68" s="14">
        <v>280</v>
      </c>
    </row>
    <row r="69" spans="1:7" x14ac:dyDescent="0.25">
      <c r="A69" s="4"/>
      <c r="B69" s="29"/>
      <c r="C69" s="24" t="s">
        <v>8</v>
      </c>
      <c r="D69" s="41">
        <f>[2]Hudbay!$D$279</f>
        <v>352</v>
      </c>
      <c r="E69" s="23">
        <v>467</v>
      </c>
      <c r="F69" s="23">
        <v>477</v>
      </c>
      <c r="G69" s="23">
        <v>427</v>
      </c>
    </row>
    <row r="70" spans="1:7" ht="13" x14ac:dyDescent="0.3">
      <c r="A70" s="4"/>
      <c r="B70" s="36" t="s">
        <v>60</v>
      </c>
      <c r="C70" s="30"/>
    </row>
    <row r="71" spans="1:7" x14ac:dyDescent="0.25">
      <c r="A71" s="4"/>
      <c r="B71" s="29"/>
      <c r="C71" s="30" t="s">
        <v>61</v>
      </c>
      <c r="D71" s="39">
        <f>[2]Hudbay!$D$297</f>
        <v>0.38636363636363635</v>
      </c>
      <c r="E71" s="20">
        <v>0.35117773019271947</v>
      </c>
      <c r="F71" s="20">
        <v>0.38784067085953877</v>
      </c>
      <c r="G71" s="20">
        <v>0.32786885245901637</v>
      </c>
    </row>
    <row r="72" spans="1:7" x14ac:dyDescent="0.25">
      <c r="A72" s="4"/>
      <c r="B72" s="29"/>
      <c r="C72" s="30" t="s">
        <v>62</v>
      </c>
      <c r="D72" s="39">
        <f>[2]Hudbay!$D$298</f>
        <v>0.45454545454545453</v>
      </c>
      <c r="E72" s="20">
        <v>0.5910064239828694</v>
      </c>
      <c r="F72" s="20">
        <v>0.52410901467505244</v>
      </c>
      <c r="G72" s="20">
        <v>0.54566744730679162</v>
      </c>
    </row>
    <row r="73" spans="1:7" x14ac:dyDescent="0.25">
      <c r="A73" s="4"/>
      <c r="B73" s="29"/>
      <c r="C73" s="30" t="s">
        <v>63</v>
      </c>
      <c r="D73" s="39">
        <f>[2]Hudbay!$D$299</f>
        <v>0.15909090909090909</v>
      </c>
      <c r="E73" s="20">
        <v>0.11563169164882227</v>
      </c>
      <c r="F73" s="20">
        <v>8.8050314465408799E-2</v>
      </c>
      <c r="G73" s="20">
        <v>0.12646370023419204</v>
      </c>
    </row>
    <row r="74" spans="1:7" ht="13" x14ac:dyDescent="0.3">
      <c r="A74" s="4"/>
      <c r="B74" s="36" t="s">
        <v>64</v>
      </c>
      <c r="C74" s="30"/>
    </row>
    <row r="75" spans="1:7" x14ac:dyDescent="0.25">
      <c r="A75" s="4"/>
      <c r="B75" s="29"/>
      <c r="C75" s="30" t="s">
        <v>65</v>
      </c>
      <c r="D75" s="39">
        <f>[2]Hudbay!$D$312</f>
        <v>0.78409090909090906</v>
      </c>
      <c r="E75" s="20">
        <v>0.81156316916488225</v>
      </c>
      <c r="F75" s="20">
        <v>0.80712788259958068</v>
      </c>
      <c r="G75" s="20">
        <v>0.83372365339578458</v>
      </c>
    </row>
    <row r="76" spans="1:7" x14ac:dyDescent="0.25">
      <c r="A76" s="4"/>
      <c r="B76" s="29"/>
      <c r="C76" s="30" t="s">
        <v>66</v>
      </c>
      <c r="D76" s="39">
        <f>[2]Hudbay!$D$313</f>
        <v>0.21590909090909091</v>
      </c>
      <c r="E76" s="20">
        <v>0.18843683083511778</v>
      </c>
      <c r="F76" s="20">
        <v>0.19287211740041929</v>
      </c>
      <c r="G76" s="20">
        <v>0.16627634660421545</v>
      </c>
    </row>
    <row r="77" spans="1:7" x14ac:dyDescent="0.25">
      <c r="A77" s="4"/>
      <c r="B77" s="29"/>
      <c r="C77" s="30"/>
    </row>
    <row r="78" spans="1:7" ht="13" x14ac:dyDescent="0.3">
      <c r="A78" s="4"/>
      <c r="B78" s="36" t="s">
        <v>70</v>
      </c>
      <c r="C78" s="30"/>
    </row>
    <row r="79" spans="1:7" x14ac:dyDescent="0.25">
      <c r="A79" s="4"/>
      <c r="B79" s="29"/>
      <c r="C79" s="30" t="s">
        <v>4</v>
      </c>
      <c r="D79" s="33">
        <f>[2]Hudbay!$D$315</f>
        <v>24</v>
      </c>
      <c r="E79" s="14">
        <v>54</v>
      </c>
      <c r="F79" s="14">
        <v>16</v>
      </c>
      <c r="G79" s="14">
        <v>-81</v>
      </c>
    </row>
    <row r="80" spans="1:7" x14ac:dyDescent="0.25">
      <c r="A80" s="4"/>
      <c r="B80" s="29"/>
      <c r="C80" s="30" t="s">
        <v>327</v>
      </c>
      <c r="D80" s="33">
        <f>[2]Hudbay!$D$316</f>
        <v>-8</v>
      </c>
      <c r="E80" s="14">
        <v>-2</v>
      </c>
      <c r="F80" s="14">
        <v>-5</v>
      </c>
      <c r="G80" s="14">
        <v>-10</v>
      </c>
    </row>
    <row r="81" spans="1:7" ht="13" thickBot="1" x14ac:dyDescent="0.3">
      <c r="A81" s="4"/>
      <c r="B81" s="29"/>
      <c r="C81" s="30" t="s">
        <v>6</v>
      </c>
      <c r="D81" s="33">
        <f>[2]Hudbay!$D$317</f>
        <v>38</v>
      </c>
      <c r="E81" s="14">
        <v>386</v>
      </c>
      <c r="F81" s="14">
        <v>74</v>
      </c>
      <c r="G81" s="14">
        <v>47</v>
      </c>
    </row>
    <row r="82" spans="1:7" ht="13" x14ac:dyDescent="0.3">
      <c r="A82" s="4"/>
      <c r="B82" s="31"/>
      <c r="C82" s="27" t="s">
        <v>8</v>
      </c>
      <c r="D82" s="34">
        <f>[2]Hudbay!$D$318</f>
        <v>54</v>
      </c>
      <c r="E82" s="17">
        <v>438</v>
      </c>
      <c r="F82" s="17">
        <v>85</v>
      </c>
      <c r="G82" s="17">
        <v>-44</v>
      </c>
    </row>
    <row r="83" spans="1:7" x14ac:dyDescent="0.25">
      <c r="A83" s="4"/>
      <c r="B83" s="4"/>
      <c r="C83" s="4"/>
    </row>
    <row r="84" spans="1:7" ht="13.5" thickBot="1" x14ac:dyDescent="0.35">
      <c r="A84" s="4" t="s">
        <v>71</v>
      </c>
      <c r="B84" s="28" t="s">
        <v>72</v>
      </c>
      <c r="C84" s="26"/>
    </row>
    <row r="85" spans="1:7" ht="13" x14ac:dyDescent="0.3">
      <c r="A85" s="4"/>
      <c r="B85" s="31"/>
      <c r="C85" s="27" t="s">
        <v>8</v>
      </c>
      <c r="D85" s="34">
        <f>[2]Hudbay!$D$113</f>
        <v>4</v>
      </c>
      <c r="E85" s="17">
        <v>6</v>
      </c>
      <c r="F85" s="17">
        <v>5</v>
      </c>
      <c r="G85" s="17">
        <v>9</v>
      </c>
    </row>
    <row r="86" spans="1:7" x14ac:dyDescent="0.25">
      <c r="A86" s="4"/>
      <c r="B86" s="4"/>
      <c r="C86" s="4"/>
    </row>
    <row r="87" spans="1:7" ht="13" x14ac:dyDescent="0.3">
      <c r="A87" s="4" t="s">
        <v>33</v>
      </c>
      <c r="B87" s="28" t="s">
        <v>73</v>
      </c>
      <c r="C87" s="26"/>
    </row>
    <row r="88" spans="1:7" x14ac:dyDescent="0.25">
      <c r="A88" s="4"/>
      <c r="B88" s="29"/>
      <c r="C88" s="30" t="s">
        <v>74</v>
      </c>
      <c r="D88" s="125">
        <f>'[3]Safety Stats (COR only) - 2019'!$O$5/2080</f>
        <v>406.51394230769233</v>
      </c>
      <c r="E88" s="43">
        <v>429.29519230769233</v>
      </c>
      <c r="F88" s="43">
        <v>283.80817307692308</v>
      </c>
      <c r="G88" s="43">
        <v>174.83173076923077</v>
      </c>
    </row>
    <row r="89" spans="1:7" x14ac:dyDescent="0.25">
      <c r="A89" s="4"/>
      <c r="B89" s="29"/>
      <c r="C89" s="30" t="s">
        <v>6</v>
      </c>
      <c r="D89" s="125">
        <f>'[3]Safety Stats (COR only) - 2019'!$O$9/2080</f>
        <v>2283.2346153846156</v>
      </c>
      <c r="E89" s="43">
        <v>1736.5975961538461</v>
      </c>
      <c r="F89" s="43">
        <v>2779.9889423076925</v>
      </c>
      <c r="G89" s="43">
        <v>2973.6336538461537</v>
      </c>
    </row>
    <row r="90" spans="1:7" x14ac:dyDescent="0.25">
      <c r="A90" s="4"/>
      <c r="B90" s="29"/>
      <c r="C90" s="30" t="s">
        <v>37</v>
      </c>
      <c r="D90" s="125">
        <f>'[3]Safety Stats (COR only) - 2019'!$O$13/2080</f>
        <v>15.388942307692307</v>
      </c>
      <c r="E90" s="43">
        <v>12.796634615384615</v>
      </c>
      <c r="F90" s="43">
        <v>9.176442307692307</v>
      </c>
      <c r="G90" s="43">
        <v>15.496634615384615</v>
      </c>
    </row>
    <row r="91" spans="1:7" x14ac:dyDescent="0.25">
      <c r="A91" s="4"/>
      <c r="B91" s="4"/>
      <c r="C91" s="4"/>
    </row>
    <row r="92" spans="1:7" ht="13" x14ac:dyDescent="0.3">
      <c r="A92" s="4" t="s">
        <v>55</v>
      </c>
      <c r="B92" s="28" t="s">
        <v>75</v>
      </c>
      <c r="C92" s="26"/>
    </row>
    <row r="93" spans="1:7" x14ac:dyDescent="0.25">
      <c r="A93" s="4"/>
      <c r="B93" s="29"/>
      <c r="C93" s="30" t="s">
        <v>76</v>
      </c>
      <c r="D93" s="47">
        <f>SUM('[3]Safety Stats (COR only) - 2019'!$O$6,'[3]Safety Stats (COR only) - 2019'!$O$14,'[3]Safety Stats (COR only) - 2019'!$O$22)</f>
        <v>3750575</v>
      </c>
      <c r="E93" s="42">
        <v>3701855</v>
      </c>
      <c r="F93" s="42">
        <v>3232379</v>
      </c>
      <c r="G93" s="42">
        <v>3073646</v>
      </c>
    </row>
    <row r="94" spans="1:7" ht="13" thickBot="1" x14ac:dyDescent="0.3">
      <c r="A94" s="4"/>
      <c r="B94" s="29"/>
      <c r="C94" s="30" t="s">
        <v>77</v>
      </c>
      <c r="D94" s="126">
        <f>SUM('[3]Safety Stats (COR only) - 2019'!$O$10,'[3]Safety Stats (COR only) - 2019'!$O$18)</f>
        <v>7146600</v>
      </c>
      <c r="E94" s="44">
        <v>5992125</v>
      </c>
      <c r="F94" s="44">
        <v>7867939</v>
      </c>
      <c r="G94" s="44">
        <v>7589501</v>
      </c>
    </row>
    <row r="95" spans="1:7" ht="13" x14ac:dyDescent="0.3">
      <c r="A95" s="4"/>
      <c r="B95" s="31"/>
      <c r="C95" s="27" t="s">
        <v>78</v>
      </c>
      <c r="D95" s="127">
        <f>SUM(D93:D94)</f>
        <v>10897175</v>
      </c>
      <c r="E95" s="45">
        <v>9693980</v>
      </c>
      <c r="F95" s="45">
        <v>11100318</v>
      </c>
      <c r="G95" s="45">
        <v>10663147</v>
      </c>
    </row>
    <row r="96" spans="1:7" x14ac:dyDescent="0.25">
      <c r="A96" s="4"/>
      <c r="B96" s="4"/>
      <c r="C96" s="4"/>
    </row>
    <row r="97" spans="1:7" ht="13" x14ac:dyDescent="0.3">
      <c r="A97" s="4" t="s">
        <v>79</v>
      </c>
      <c r="B97" s="28" t="s">
        <v>80</v>
      </c>
      <c r="C97" s="26"/>
    </row>
    <row r="98" spans="1:7" x14ac:dyDescent="0.25">
      <c r="A98" s="4"/>
      <c r="B98" s="38" t="s">
        <v>152</v>
      </c>
      <c r="C98" s="30"/>
    </row>
    <row r="99" spans="1:7" x14ac:dyDescent="0.25">
      <c r="A99" s="4"/>
      <c r="B99" s="31"/>
      <c r="C99" s="46" t="s">
        <v>81</v>
      </c>
      <c r="D99" s="40">
        <f>[2]Hudbay!$D$122</f>
        <v>0.53336318853560238</v>
      </c>
      <c r="E99" s="21">
        <v>0.45815899581589958</v>
      </c>
      <c r="F99" s="21">
        <v>0.40363314133805939</v>
      </c>
      <c r="G99" s="21">
        <v>0.20350241545893719</v>
      </c>
    </row>
    <row r="100" spans="1:7" x14ac:dyDescent="0.25">
      <c r="A100" s="4"/>
      <c r="B100" s="4"/>
      <c r="C100" s="4"/>
    </row>
    <row r="101" spans="1:7" ht="13" x14ac:dyDescent="0.3">
      <c r="A101" s="4" t="s">
        <v>82</v>
      </c>
      <c r="B101" s="5" t="s">
        <v>136</v>
      </c>
      <c r="C101" s="4"/>
    </row>
    <row r="102" spans="1:7" x14ac:dyDescent="0.25">
      <c r="A102" s="4"/>
      <c r="B102" s="19" t="s">
        <v>152</v>
      </c>
      <c r="C102" s="4"/>
    </row>
    <row r="103" spans="1:7" ht="13" x14ac:dyDescent="0.3">
      <c r="A103" s="4"/>
      <c r="B103" s="5" t="s">
        <v>153</v>
      </c>
      <c r="C103" s="4"/>
    </row>
    <row r="104" spans="1:7" x14ac:dyDescent="0.25">
      <c r="A104" s="4"/>
      <c r="B104" s="4"/>
      <c r="C104" s="4" t="s">
        <v>61</v>
      </c>
      <c r="D104" s="21">
        <f>[2]Hudbay!$D$160</f>
        <v>0.16533333333333333</v>
      </c>
      <c r="E104" s="21">
        <v>0.16681859617137648</v>
      </c>
      <c r="F104" s="21">
        <v>0.14617563739376771</v>
      </c>
      <c r="G104" s="21">
        <v>0.14159725624693778</v>
      </c>
    </row>
    <row r="105" spans="1:7" x14ac:dyDescent="0.25">
      <c r="A105" s="4"/>
      <c r="B105" s="4"/>
      <c r="C105" s="4" t="s">
        <v>62</v>
      </c>
      <c r="D105" s="21">
        <f>[2]Hudbay!$D$161</f>
        <v>0.63511111111111107</v>
      </c>
      <c r="E105" s="21">
        <v>0.61987237921604377</v>
      </c>
      <c r="F105" s="21">
        <v>0.52634560906515582</v>
      </c>
      <c r="G105" s="21">
        <v>0.52964233219010293</v>
      </c>
    </row>
    <row r="106" spans="1:7" x14ac:dyDescent="0.25">
      <c r="A106" s="4"/>
      <c r="B106" s="4"/>
      <c r="C106" s="4" t="s">
        <v>63</v>
      </c>
      <c r="D106" s="21">
        <f>[2]Hudbay!$D$162</f>
        <v>0.27004030452306316</v>
      </c>
      <c r="E106" s="21">
        <v>0.30948040109389241</v>
      </c>
      <c r="F106" s="21">
        <v>0.33087818696883853</v>
      </c>
      <c r="G106" s="21">
        <v>0.32239098481136697</v>
      </c>
    </row>
    <row r="107" spans="1:7" ht="14" x14ac:dyDescent="0.3">
      <c r="A107" s="4"/>
      <c r="B107" s="9" t="s">
        <v>331</v>
      </c>
      <c r="C107" s="4"/>
    </row>
    <row r="108" spans="1:7" ht="13" x14ac:dyDescent="0.3">
      <c r="A108" s="4"/>
      <c r="B108" s="5" t="s">
        <v>154</v>
      </c>
      <c r="C108" s="4"/>
    </row>
    <row r="109" spans="1:7" x14ac:dyDescent="0.25">
      <c r="A109" s="4"/>
      <c r="B109" s="19" t="s">
        <v>152</v>
      </c>
      <c r="C109" s="4"/>
    </row>
    <row r="110" spans="1:7" ht="13" x14ac:dyDescent="0.3">
      <c r="A110" s="4"/>
      <c r="B110" s="5" t="s">
        <v>66</v>
      </c>
      <c r="C110" s="4" t="s">
        <v>74</v>
      </c>
      <c r="D110" s="14">
        <f>[2]Hudbay!$D$167</f>
        <v>223</v>
      </c>
      <c r="E110" s="14">
        <v>213</v>
      </c>
      <c r="F110" s="14">
        <v>195</v>
      </c>
      <c r="G110" s="14">
        <v>189</v>
      </c>
    </row>
    <row r="111" spans="1:7" x14ac:dyDescent="0.25">
      <c r="A111" s="4"/>
      <c r="B111" s="4"/>
      <c r="C111" s="4" t="s">
        <v>58</v>
      </c>
      <c r="D111" s="14">
        <f>[2]Hudbay!$D$168</f>
        <v>33</v>
      </c>
      <c r="E111" s="14">
        <v>32</v>
      </c>
      <c r="F111" s="14">
        <v>33</v>
      </c>
      <c r="G111" s="14">
        <v>32</v>
      </c>
    </row>
    <row r="112" spans="1:7" x14ac:dyDescent="0.25">
      <c r="A112" s="4"/>
      <c r="B112" s="4"/>
      <c r="C112" s="4" t="s">
        <v>37</v>
      </c>
      <c r="D112" s="14">
        <f>[2]Hudbay!$D$169</f>
        <v>7</v>
      </c>
      <c r="E112" s="14">
        <v>15</v>
      </c>
      <c r="F112" s="14">
        <v>17</v>
      </c>
      <c r="G112" s="14">
        <v>17</v>
      </c>
    </row>
    <row r="113" spans="1:7" ht="13" thickBot="1" x14ac:dyDescent="0.3">
      <c r="A113" s="4"/>
      <c r="B113" s="4"/>
      <c r="C113" s="4" t="s">
        <v>6</v>
      </c>
      <c r="D113" s="14">
        <f>[2]Hudbay!$D$170</f>
        <v>88</v>
      </c>
      <c r="E113" s="14">
        <v>83</v>
      </c>
      <c r="F113" s="14">
        <v>76</v>
      </c>
      <c r="G113" s="14">
        <v>60</v>
      </c>
    </row>
    <row r="114" spans="1:7" ht="13" x14ac:dyDescent="0.3">
      <c r="A114" s="4"/>
      <c r="B114" s="4"/>
      <c r="C114" s="16" t="s">
        <v>8</v>
      </c>
      <c r="D114" s="17">
        <f>[2]Hudbay!$D$171</f>
        <v>351</v>
      </c>
      <c r="E114" s="17">
        <v>343</v>
      </c>
      <c r="F114" s="17">
        <v>321</v>
      </c>
      <c r="G114" s="17">
        <f>SUM(G110:G113)</f>
        <v>298</v>
      </c>
    </row>
    <row r="115" spans="1:7" x14ac:dyDescent="0.25">
      <c r="A115" s="4"/>
      <c r="B115" s="4"/>
      <c r="C115" s="4" t="s">
        <v>155</v>
      </c>
      <c r="D115" s="21">
        <f>[2]Hudbay!$D$172</f>
        <v>0.156</v>
      </c>
      <c r="E115" s="21">
        <v>0.15633546034639928</v>
      </c>
      <c r="F115" s="21">
        <v>0.18186968838526912</v>
      </c>
      <c r="G115" s="21">
        <v>0.17995169082125603</v>
      </c>
    </row>
    <row r="116" spans="1:7" x14ac:dyDescent="0.25">
      <c r="A116" s="4"/>
      <c r="B116" s="138" t="s">
        <v>328</v>
      </c>
      <c r="C116" s="4" t="s">
        <v>156</v>
      </c>
      <c r="D116" s="21">
        <f>[2]Hudbay!$D$173</f>
        <v>0.15166548547129696</v>
      </c>
      <c r="E116" s="21">
        <v>0.14978292329956586</v>
      </c>
      <c r="F116" s="21">
        <v>0.14000000000000001</v>
      </c>
      <c r="G116" s="21">
        <v>0.13</v>
      </c>
    </row>
    <row r="117" spans="1:7" x14ac:dyDescent="0.25">
      <c r="A117" s="4"/>
      <c r="B117" s="138"/>
      <c r="C117" s="4" t="s">
        <v>157</v>
      </c>
      <c r="D117" s="21">
        <f>[2]Hudbay!$D$174</f>
        <v>3.6853295535081501E-2</v>
      </c>
      <c r="E117" s="21">
        <v>3.9073806078147609E-2</v>
      </c>
      <c r="F117" s="21">
        <v>0.05</v>
      </c>
      <c r="G117" s="21">
        <v>0.05</v>
      </c>
    </row>
    <row r="118" spans="1:7" x14ac:dyDescent="0.25">
      <c r="A118" s="4"/>
      <c r="B118" s="138"/>
      <c r="C118" s="4" t="s">
        <v>158</v>
      </c>
      <c r="D118" s="21">
        <f>[2]Hudbay!$D$175</f>
        <v>5.8823529411764705E-2</v>
      </c>
      <c r="E118" s="21">
        <v>6.1505065123010128E-2</v>
      </c>
      <c r="F118" s="21">
        <v>0.06</v>
      </c>
      <c r="G118" s="21">
        <v>0.06</v>
      </c>
    </row>
    <row r="119" spans="1:7" x14ac:dyDescent="0.25">
      <c r="A119" s="4"/>
      <c r="B119" s="4"/>
      <c r="C119" s="4"/>
    </row>
    <row r="120" spans="1:7" ht="14" x14ac:dyDescent="0.3">
      <c r="A120" s="4"/>
      <c r="B120" s="9" t="s">
        <v>159</v>
      </c>
      <c r="C120" s="4"/>
    </row>
    <row r="121" spans="1:7" ht="13" x14ac:dyDescent="0.3">
      <c r="A121" s="4"/>
      <c r="B121" s="5" t="s">
        <v>83</v>
      </c>
      <c r="C121" s="4"/>
      <c r="D121" s="14" t="str">
        <f>[2]Hudbay!$D$178</f>
        <v>2.7:1</v>
      </c>
      <c r="E121" s="14" t="s">
        <v>84</v>
      </c>
      <c r="F121" s="14" t="s">
        <v>85</v>
      </c>
      <c r="G121" s="14" t="s">
        <v>86</v>
      </c>
    </row>
    <row r="122" spans="1:7" ht="13" x14ac:dyDescent="0.3">
      <c r="A122" s="4"/>
      <c r="B122" s="5" t="s">
        <v>87</v>
      </c>
      <c r="C122" s="4"/>
    </row>
    <row r="123" spans="1:7" x14ac:dyDescent="0.25">
      <c r="A123" s="4"/>
      <c r="B123" s="4"/>
      <c r="C123" s="4" t="s">
        <v>61</v>
      </c>
      <c r="D123" s="20">
        <f>[2]Hudbay!$D$180</f>
        <v>0</v>
      </c>
      <c r="E123" s="20">
        <v>0</v>
      </c>
      <c r="F123" s="20">
        <v>0</v>
      </c>
      <c r="G123" s="20">
        <v>0</v>
      </c>
    </row>
    <row r="124" spans="1:7" x14ac:dyDescent="0.25">
      <c r="A124" s="4"/>
      <c r="B124" s="4"/>
      <c r="C124" s="4" t="s">
        <v>62</v>
      </c>
      <c r="D124" s="20">
        <f>[2]Hudbay!$D$181</f>
        <v>9.0909090909090912E-2</v>
      </c>
      <c r="E124" s="20">
        <v>0</v>
      </c>
      <c r="F124" s="20">
        <v>0</v>
      </c>
      <c r="G124" s="20">
        <v>0</v>
      </c>
    </row>
    <row r="125" spans="1:7" x14ac:dyDescent="0.25">
      <c r="A125" s="4"/>
      <c r="B125" s="4"/>
      <c r="C125" s="4" t="s">
        <v>63</v>
      </c>
      <c r="D125" s="20">
        <f>[2]Hudbay!$D$182</f>
        <v>0.90909090909090906</v>
      </c>
      <c r="E125" s="20">
        <v>1</v>
      </c>
      <c r="F125" s="20">
        <v>1</v>
      </c>
      <c r="G125" s="20">
        <v>1</v>
      </c>
    </row>
    <row r="126" spans="1:7" x14ac:dyDescent="0.25">
      <c r="A126" s="4"/>
      <c r="B126" s="4"/>
      <c r="C126" s="4"/>
    </row>
    <row r="127" spans="1:7" ht="13" x14ac:dyDescent="0.3">
      <c r="A127" s="4"/>
      <c r="B127" s="5" t="s">
        <v>88</v>
      </c>
      <c r="C127" s="4"/>
      <c r="D127" s="14" t="str">
        <f>[2]Hudbay!$D$184</f>
        <v>13.0:1</v>
      </c>
      <c r="E127" s="14" t="s">
        <v>89</v>
      </c>
      <c r="F127" s="14" t="s">
        <v>90</v>
      </c>
      <c r="G127" s="14" t="s">
        <v>91</v>
      </c>
    </row>
    <row r="128" spans="1:7" ht="13" x14ac:dyDescent="0.3">
      <c r="A128" s="4"/>
      <c r="B128" s="5" t="s">
        <v>87</v>
      </c>
      <c r="C128" s="4"/>
    </row>
    <row r="129" spans="1:7" x14ac:dyDescent="0.25">
      <c r="A129" s="4"/>
      <c r="B129" s="4"/>
      <c r="C129" s="4" t="s">
        <v>61</v>
      </c>
      <c r="D129" s="20">
        <f>[2]Hudbay!$D$186</f>
        <v>0</v>
      </c>
      <c r="E129" s="20">
        <v>0</v>
      </c>
      <c r="F129" s="20">
        <v>0</v>
      </c>
      <c r="G129" s="20">
        <v>0</v>
      </c>
    </row>
    <row r="130" spans="1:7" x14ac:dyDescent="0.25">
      <c r="A130" s="4"/>
      <c r="B130" s="4"/>
      <c r="C130" s="4" t="s">
        <v>62</v>
      </c>
      <c r="D130" s="20">
        <f>[2]Hudbay!$D$187</f>
        <v>0.42857142857142855</v>
      </c>
      <c r="E130" s="20">
        <v>0.3</v>
      </c>
      <c r="F130" s="20">
        <v>0.2857142857142857</v>
      </c>
      <c r="G130" s="20">
        <v>0.53</v>
      </c>
    </row>
    <row r="131" spans="1:7" x14ac:dyDescent="0.25">
      <c r="A131" s="4"/>
      <c r="B131" s="4"/>
      <c r="C131" s="4" t="s">
        <v>63</v>
      </c>
      <c r="D131" s="20">
        <f>[2]Hudbay!$D$188</f>
        <v>0.5714285714285714</v>
      </c>
      <c r="E131" s="20">
        <v>0.7</v>
      </c>
      <c r="F131" s="20">
        <v>0.7142857142857143</v>
      </c>
      <c r="G131" s="20">
        <v>0.46</v>
      </c>
    </row>
    <row r="132" spans="1:7" x14ac:dyDescent="0.25">
      <c r="A132" s="4"/>
      <c r="B132" s="4"/>
      <c r="C132" s="4"/>
    </row>
    <row r="133" spans="1:7" ht="14" x14ac:dyDescent="0.3">
      <c r="A133" s="4" t="s">
        <v>92</v>
      </c>
      <c r="B133" s="9" t="s">
        <v>160</v>
      </c>
      <c r="C133" s="4"/>
    </row>
    <row r="134" spans="1:7" x14ac:dyDescent="0.25">
      <c r="A134" s="4"/>
      <c r="B134" s="19" t="s">
        <v>151</v>
      </c>
      <c r="C134" s="4"/>
    </row>
    <row r="135" spans="1:7" x14ac:dyDescent="0.25">
      <c r="A135" s="4"/>
      <c r="B135" s="4" t="s">
        <v>93</v>
      </c>
      <c r="C135" s="4"/>
      <c r="D135" s="118" t="str">
        <f>[2]Hudbay!$D$192</f>
        <v>4.1:1</v>
      </c>
      <c r="E135" s="14" t="s">
        <v>94</v>
      </c>
      <c r="F135" s="14" t="s">
        <v>95</v>
      </c>
      <c r="G135" s="14" t="s">
        <v>96</v>
      </c>
    </row>
    <row r="136" spans="1:7" x14ac:dyDescent="0.25">
      <c r="A136" s="4"/>
      <c r="B136" s="4" t="s">
        <v>97</v>
      </c>
      <c r="C136" s="4"/>
      <c r="D136" s="118" t="str">
        <f>[2]Hudbay!$D$193</f>
        <v>26.4:1</v>
      </c>
      <c r="E136" s="14" t="s">
        <v>98</v>
      </c>
      <c r="F136" s="14" t="s">
        <v>99</v>
      </c>
      <c r="G136" s="14" t="s">
        <v>100</v>
      </c>
    </row>
    <row r="137" spans="1:7" x14ac:dyDescent="0.25">
      <c r="A137" s="4"/>
      <c r="B137" s="4" t="s">
        <v>6</v>
      </c>
      <c r="C137" s="4"/>
      <c r="D137" s="118" t="str">
        <f>[2]Hudbay!$D$194</f>
        <v>17.8:1</v>
      </c>
      <c r="E137" s="14" t="s">
        <v>101</v>
      </c>
      <c r="F137" s="14" t="s">
        <v>102</v>
      </c>
      <c r="G137" s="14" t="s">
        <v>103</v>
      </c>
    </row>
    <row r="138" spans="1:7" x14ac:dyDescent="0.25">
      <c r="A138" s="4"/>
      <c r="B138" s="4" t="s">
        <v>104</v>
      </c>
      <c r="C138" s="4"/>
      <c r="D138" s="118" t="str">
        <f>[2]Hudbay!$D$195</f>
        <v>4.4:1</v>
      </c>
      <c r="E138" s="14" t="s">
        <v>105</v>
      </c>
      <c r="F138" s="14" t="s">
        <v>106</v>
      </c>
      <c r="G138" s="14" t="s">
        <v>107</v>
      </c>
    </row>
    <row r="139" spans="1:7" x14ac:dyDescent="0.25">
      <c r="A139" s="4"/>
      <c r="B139" s="4"/>
      <c r="C139" s="4"/>
    </row>
    <row r="140" spans="1:7" ht="13" x14ac:dyDescent="0.3">
      <c r="A140" s="4" t="s">
        <v>108</v>
      </c>
      <c r="B140" s="5" t="s">
        <v>109</v>
      </c>
      <c r="C140" s="4"/>
    </row>
    <row r="141" spans="1:7" x14ac:dyDescent="0.25">
      <c r="A141" s="4"/>
      <c r="B141" s="4" t="s">
        <v>110</v>
      </c>
      <c r="C141" s="4"/>
      <c r="D141" s="20">
        <f>[4]Global!$D$8</f>
        <v>0.98880429914912671</v>
      </c>
      <c r="E141" s="20">
        <v>1</v>
      </c>
      <c r="F141" s="20">
        <v>1</v>
      </c>
      <c r="G141" s="20">
        <v>1</v>
      </c>
    </row>
    <row r="142" spans="1:7" x14ac:dyDescent="0.25">
      <c r="A142" s="4"/>
      <c r="B142" s="4"/>
      <c r="C142" s="4"/>
    </row>
    <row r="143" spans="1:7" ht="14" x14ac:dyDescent="0.3">
      <c r="A143" s="4" t="s">
        <v>111</v>
      </c>
      <c r="B143" s="9" t="s">
        <v>112</v>
      </c>
      <c r="C143" s="4"/>
    </row>
    <row r="144" spans="1:7" ht="13" x14ac:dyDescent="0.3">
      <c r="A144" s="4"/>
      <c r="B144" s="5" t="s">
        <v>113</v>
      </c>
      <c r="C144" s="4"/>
    </row>
    <row r="145" spans="1:7" x14ac:dyDescent="0.25">
      <c r="A145" s="4"/>
      <c r="B145" s="4" t="s">
        <v>74</v>
      </c>
      <c r="C145" s="4"/>
      <c r="D145" s="48">
        <f>'[3]Safety Stats (COR only) - 2019'!$L$4</f>
        <v>0.67555116530699488</v>
      </c>
      <c r="E145" s="48">
        <f>'[3]Safety Stats (COR only) - 2018'!$L$4</f>
        <v>0.86412424032677726</v>
      </c>
      <c r="F145" s="48">
        <v>0.98464770125788748</v>
      </c>
      <c r="G145" s="48">
        <v>1.0526533138943355</v>
      </c>
    </row>
    <row r="146" spans="1:7" x14ac:dyDescent="0.25">
      <c r="A146" s="4"/>
      <c r="B146" s="4" t="s">
        <v>114</v>
      </c>
      <c r="C146" s="4"/>
      <c r="D146" s="48">
        <f>'[3]Safety Stats (COR only) - 2019'!$L$5</f>
        <v>0</v>
      </c>
      <c r="E146" s="48">
        <f>'[3]Safety Stats (COR only) - 2018'!$L$5</f>
        <v>0</v>
      </c>
      <c r="F146" s="48">
        <v>0.67759744274725109</v>
      </c>
      <c r="G146" s="48">
        <v>0</v>
      </c>
    </row>
    <row r="147" spans="1:7" x14ac:dyDescent="0.25">
      <c r="A147" s="4"/>
      <c r="B147" s="4" t="s">
        <v>6</v>
      </c>
      <c r="C147" s="4"/>
      <c r="D147" s="48">
        <f>'[3]Safety Stats (COR only) - 2019'!$L$8</f>
        <v>8.5049743468711261E-2</v>
      </c>
      <c r="E147" s="48">
        <f>'[3]Safety Stats (COR only) - 2018'!$L$8</f>
        <v>8.6893844831054473E-2</v>
      </c>
      <c r="F147" s="48">
        <v>9.7916196464931562E-2</v>
      </c>
      <c r="G147" s="48">
        <v>0.14507050426507281</v>
      </c>
    </row>
    <row r="148" spans="1:7" x14ac:dyDescent="0.25">
      <c r="A148" s="4"/>
      <c r="B148" s="4" t="s">
        <v>115</v>
      </c>
      <c r="C148" s="4"/>
      <c r="D148" s="48">
        <f>'[3]Safety Stats (COR only) - 2019'!$L$9</f>
        <v>0</v>
      </c>
      <c r="E148" s="48">
        <f>'[3]Safety Stats (COR only) - 2018'!$L$9</f>
        <v>5.536910011093199E-2</v>
      </c>
      <c r="F148" s="48">
        <v>0</v>
      </c>
      <c r="G148" s="48">
        <v>3.2335471462491341E-2</v>
      </c>
    </row>
    <row r="149" spans="1:7" x14ac:dyDescent="0.25">
      <c r="A149" s="4"/>
      <c r="B149" s="4" t="s">
        <v>37</v>
      </c>
      <c r="C149" s="4"/>
      <c r="D149" s="48">
        <f>'[3]Safety Stats (COR only) - 2019'!$L$12</f>
        <v>0</v>
      </c>
      <c r="E149" s="48">
        <f>'[3]Safety Stats (COR only) - 2018'!$L$12</f>
        <v>0</v>
      </c>
      <c r="F149" s="48">
        <v>0</v>
      </c>
      <c r="G149" s="48">
        <v>0</v>
      </c>
    </row>
    <row r="150" spans="1:7" x14ac:dyDescent="0.25">
      <c r="A150" s="4"/>
      <c r="B150" s="4" t="s">
        <v>116</v>
      </c>
      <c r="C150" s="4"/>
      <c r="D150" s="48">
        <f>'[3]Safety Stats (COR only) - 2019'!$L$13</f>
        <v>0</v>
      </c>
      <c r="E150" s="48">
        <f>'[3]Safety Stats (COR only) - 2018'!$L$13</f>
        <v>0</v>
      </c>
      <c r="F150" s="48">
        <v>0</v>
      </c>
      <c r="G150" s="48">
        <v>0</v>
      </c>
    </row>
    <row r="151" spans="1:7" x14ac:dyDescent="0.25">
      <c r="A151" s="4"/>
      <c r="B151" s="4" t="s">
        <v>7</v>
      </c>
      <c r="C151" s="4"/>
      <c r="D151" s="48">
        <v>0</v>
      </c>
      <c r="E151" s="48">
        <v>0</v>
      </c>
      <c r="F151" s="48" t="s">
        <v>47</v>
      </c>
      <c r="G151" s="48" t="s">
        <v>47</v>
      </c>
    </row>
    <row r="152" spans="1:7" x14ac:dyDescent="0.25">
      <c r="A152" s="4"/>
      <c r="B152" s="4" t="s">
        <v>117</v>
      </c>
      <c r="C152" s="4"/>
      <c r="D152" s="48">
        <f>'[3]Safety Stats (COR only) - 2019'!$L$17</f>
        <v>0</v>
      </c>
      <c r="E152" s="48">
        <f>'[3]Safety Stats (COR only) - 2018'!$L$17</f>
        <v>2.5528764535440307</v>
      </c>
      <c r="F152" s="48" t="s">
        <v>47</v>
      </c>
      <c r="G152" s="48" t="s">
        <v>47</v>
      </c>
    </row>
    <row r="153" spans="1:7" x14ac:dyDescent="0.25">
      <c r="A153" s="4"/>
      <c r="B153" s="4" t="s">
        <v>118</v>
      </c>
      <c r="C153" s="4"/>
      <c r="D153" s="48">
        <f>'[3]Safety Stats (COR only) - 2019'!$L$20</f>
        <v>0</v>
      </c>
      <c r="E153" s="48">
        <f>'[3]Safety Stats (COR only) - 2018'!$L$20</f>
        <v>0</v>
      </c>
      <c r="F153" s="48">
        <v>0</v>
      </c>
      <c r="G153" s="48">
        <v>0</v>
      </c>
    </row>
    <row r="154" spans="1:7" x14ac:dyDescent="0.25">
      <c r="A154" s="4"/>
      <c r="B154" s="4" t="s">
        <v>119</v>
      </c>
      <c r="C154" s="4"/>
      <c r="D154" s="48">
        <f>'[3]Safety Stats (COR only) - 2019'!$L$21</f>
        <v>0</v>
      </c>
      <c r="E154" s="48">
        <f>'[3]Safety Stats (COR only) - 2018'!$L$21</f>
        <v>0</v>
      </c>
      <c r="F154" s="48">
        <v>0</v>
      </c>
      <c r="G154" s="48">
        <v>0</v>
      </c>
    </row>
    <row r="155" spans="1:7" x14ac:dyDescent="0.25">
      <c r="A155" s="4"/>
      <c r="B155" s="4" t="s">
        <v>120</v>
      </c>
      <c r="C155" s="4"/>
      <c r="D155" s="48">
        <f>'[3]Safety Stats (COR only) - 2019'!$L$24</f>
        <v>0</v>
      </c>
      <c r="E155" s="48">
        <f>'[3]Safety Stats (COR only) - 2018'!$L$24</f>
        <v>0</v>
      </c>
      <c r="F155" s="48">
        <v>0</v>
      </c>
      <c r="G155" s="48">
        <v>0</v>
      </c>
    </row>
    <row r="156" spans="1:7" ht="13" thickBot="1" x14ac:dyDescent="0.3">
      <c r="A156" s="4"/>
      <c r="B156" s="4" t="s">
        <v>121</v>
      </c>
      <c r="C156" s="4"/>
      <c r="D156" s="49">
        <f>'[3]Safety Stats (COR only) - 2019'!$L$25</f>
        <v>0</v>
      </c>
      <c r="E156" s="49">
        <f>'[3]Safety Stats (COR only) - 2018'!$L$25</f>
        <v>0</v>
      </c>
      <c r="F156" s="49">
        <v>0</v>
      </c>
      <c r="G156" s="49">
        <v>0</v>
      </c>
    </row>
    <row r="157" spans="1:7" ht="13" x14ac:dyDescent="0.3">
      <c r="A157" s="4"/>
      <c r="B157" s="16" t="s">
        <v>8</v>
      </c>
      <c r="C157" s="16"/>
      <c r="D157" s="50">
        <f>'[3]Safety Stats (COR only) - 2019'!$L$30</f>
        <v>0.18353380577993839</v>
      </c>
      <c r="E157" s="50">
        <f>'[3]Safety Stats (COR only) - 2018'!$L$30</f>
        <v>0.26764294578120085</v>
      </c>
      <c r="F157" s="50">
        <v>0.27026252761407377</v>
      </c>
      <c r="G157" s="50">
        <v>0.28134283434336976</v>
      </c>
    </row>
    <row r="158" spans="1:7" ht="13" x14ac:dyDescent="0.3">
      <c r="A158" s="4"/>
      <c r="B158" s="5" t="s">
        <v>122</v>
      </c>
      <c r="C158" s="4"/>
      <c r="D158" s="51"/>
      <c r="E158" s="51"/>
      <c r="F158" s="51"/>
      <c r="G158" s="51"/>
    </row>
    <row r="159" spans="1:7" x14ac:dyDescent="0.25">
      <c r="A159" s="4"/>
      <c r="B159" s="4" t="s">
        <v>74</v>
      </c>
      <c r="C159" s="4"/>
      <c r="D159" s="48">
        <f>'[3]Safety Stats (COR only) - 2019'!$N$4</f>
        <v>5.4794705630456244</v>
      </c>
      <c r="E159" s="48">
        <f>'[3]Safety Stats (COR only) - 2018'!$N$4</f>
        <v>41.305138687619952</v>
      </c>
      <c r="F159" s="48">
        <v>34.380615568921236</v>
      </c>
      <c r="G159" s="48">
        <v>37.328705977329896</v>
      </c>
    </row>
    <row r="160" spans="1:7" x14ac:dyDescent="0.25">
      <c r="A160" s="4"/>
      <c r="B160" s="4" t="s">
        <v>114</v>
      </c>
      <c r="C160" s="4"/>
      <c r="D160" s="48">
        <f>'[3]Safety Stats (COR only) - 2019'!$N$5</f>
        <v>0</v>
      </c>
      <c r="E160" s="48">
        <v>0</v>
      </c>
      <c r="F160" s="48">
        <v>13.890747576318647</v>
      </c>
      <c r="G160" s="48">
        <v>0</v>
      </c>
    </row>
    <row r="161" spans="1:7" x14ac:dyDescent="0.25">
      <c r="A161" s="4"/>
      <c r="B161" s="4" t="s">
        <v>6</v>
      </c>
      <c r="C161" s="4"/>
      <c r="D161" s="48">
        <f>'[3]Safety Stats (COR only) - 2019'!$N$8</f>
        <v>9.4405215250269503</v>
      </c>
      <c r="E161" s="48">
        <f>'[3]Safety Stats (COR only) - 2018'!$N$8</f>
        <v>2.5199215001005797</v>
      </c>
      <c r="F161" s="48">
        <v>0.4895809823246578</v>
      </c>
      <c r="G161" s="48">
        <v>2.0309870597110193</v>
      </c>
    </row>
    <row r="162" spans="1:7" x14ac:dyDescent="0.25">
      <c r="A162" s="4"/>
      <c r="B162" s="4" t="s">
        <v>115</v>
      </c>
      <c r="C162" s="4"/>
      <c r="D162" s="48">
        <f>'[3]Safety Stats (COR only) - 2019'!$N$9</f>
        <v>1.600293780247658</v>
      </c>
      <c r="E162" s="48">
        <f>'[3]Safety Stats (COR only) - 2018'!$N$9</f>
        <v>3.3221460066559194</v>
      </c>
      <c r="F162" s="48">
        <v>0</v>
      </c>
      <c r="G162" s="48">
        <v>0.64670942924982677</v>
      </c>
    </row>
    <row r="163" spans="1:7" x14ac:dyDescent="0.25">
      <c r="A163" s="4"/>
      <c r="B163" s="4" t="s">
        <v>37</v>
      </c>
      <c r="C163" s="4"/>
      <c r="D163" s="48">
        <f>'[3]Safety Stats (COR only) - 2019'!$N$12</f>
        <v>0</v>
      </c>
      <c r="E163" s="48">
        <v>0</v>
      </c>
      <c r="F163" s="48">
        <v>0</v>
      </c>
      <c r="G163" s="48">
        <v>0</v>
      </c>
    </row>
    <row r="164" spans="1:7" x14ac:dyDescent="0.25">
      <c r="A164" s="4"/>
      <c r="B164" s="4" t="s">
        <v>116</v>
      </c>
      <c r="C164" s="4"/>
      <c r="D164" s="48">
        <f>'[3]Safety Stats (COR only) - 2019'!$N$13</f>
        <v>0</v>
      </c>
      <c r="E164" s="48">
        <v>0</v>
      </c>
      <c r="F164" s="48">
        <v>0</v>
      </c>
      <c r="G164" s="48">
        <v>0</v>
      </c>
    </row>
    <row r="165" spans="1:7" x14ac:dyDescent="0.25">
      <c r="A165" s="4"/>
      <c r="B165" s="4" t="s">
        <v>7</v>
      </c>
      <c r="C165" s="4"/>
      <c r="D165" s="48">
        <v>0</v>
      </c>
      <c r="E165" s="48">
        <v>0</v>
      </c>
      <c r="F165" s="48" t="s">
        <v>47</v>
      </c>
      <c r="G165" s="48" t="s">
        <v>47</v>
      </c>
    </row>
    <row r="166" spans="1:7" x14ac:dyDescent="0.25">
      <c r="A166" s="4"/>
      <c r="B166" s="4" t="s">
        <v>117</v>
      </c>
      <c r="C166" s="4"/>
      <c r="D166" s="48">
        <f>'[3]Safety Stats (COR only) - 2019'!$N$17</f>
        <v>0</v>
      </c>
      <c r="E166" s="48">
        <v>178.70135174808215</v>
      </c>
      <c r="F166" s="48" t="s">
        <v>47</v>
      </c>
      <c r="G166" s="48" t="s">
        <v>47</v>
      </c>
    </row>
    <row r="167" spans="1:7" x14ac:dyDescent="0.25">
      <c r="A167" s="4"/>
      <c r="B167" s="4" t="s">
        <v>123</v>
      </c>
      <c r="C167" s="4"/>
      <c r="D167" s="48">
        <f>'[3]Safety Stats (COR only) - 2019'!$N$20</f>
        <v>0</v>
      </c>
      <c r="E167" s="48">
        <v>0</v>
      </c>
      <c r="F167" s="48">
        <v>0</v>
      </c>
      <c r="G167" s="48">
        <v>0</v>
      </c>
    </row>
    <row r="168" spans="1:7" x14ac:dyDescent="0.25">
      <c r="A168" s="4"/>
      <c r="B168" s="4" t="s">
        <v>124</v>
      </c>
      <c r="C168" s="4"/>
      <c r="D168" s="48">
        <f>'[3]Safety Stats (COR only) - 2019'!$N$21</f>
        <v>0</v>
      </c>
      <c r="E168" s="48">
        <v>0</v>
      </c>
      <c r="F168" s="48">
        <v>0</v>
      </c>
      <c r="G168" s="48">
        <v>0</v>
      </c>
    </row>
    <row r="169" spans="1:7" x14ac:dyDescent="0.25">
      <c r="A169" s="4"/>
      <c r="B169" s="4" t="s">
        <v>125</v>
      </c>
      <c r="C169" s="4"/>
      <c r="D169" s="48">
        <f>'[3]Safety Stats (COR only) - 2019'!$N$24</f>
        <v>0</v>
      </c>
      <c r="E169" s="48">
        <v>0</v>
      </c>
      <c r="F169" s="48">
        <v>0</v>
      </c>
      <c r="G169" s="48">
        <v>0</v>
      </c>
    </row>
    <row r="170" spans="1:7" ht="13" thickBot="1" x14ac:dyDescent="0.3">
      <c r="A170" s="4"/>
      <c r="B170" s="4" t="s">
        <v>126</v>
      </c>
      <c r="C170" s="4"/>
      <c r="D170" s="49">
        <f>'[3]Safety Stats (COR only) - 2019'!$N$25</f>
        <v>0</v>
      </c>
      <c r="E170" s="49">
        <v>0</v>
      </c>
      <c r="F170" s="49">
        <v>0</v>
      </c>
      <c r="G170" s="49">
        <v>0</v>
      </c>
    </row>
    <row r="171" spans="1:7" ht="13" x14ac:dyDescent="0.3">
      <c r="A171" s="4"/>
      <c r="B171" s="16" t="s">
        <v>127</v>
      </c>
      <c r="C171" s="16"/>
      <c r="D171" s="50">
        <f>'[3]Safety Stats (COR only) - 2019'!$N$30</f>
        <v>4.074450488314632</v>
      </c>
      <c r="E171" s="50">
        <f>'[3]Safety Stats (COR only) - 2018'!$N$30</f>
        <v>13.114504343278842</v>
      </c>
      <c r="F171" s="50">
        <v>8.3781383560362865</v>
      </c>
      <c r="G171" s="50">
        <v>9.2843135333312006</v>
      </c>
    </row>
    <row r="172" spans="1:7" ht="13" x14ac:dyDescent="0.3">
      <c r="A172" s="4"/>
      <c r="B172" s="5" t="s">
        <v>128</v>
      </c>
      <c r="C172" s="4"/>
      <c r="D172" s="51"/>
      <c r="E172" s="51"/>
      <c r="F172" s="51"/>
      <c r="G172" s="51"/>
    </row>
    <row r="173" spans="1:7" x14ac:dyDescent="0.25">
      <c r="A173" s="4"/>
      <c r="B173" s="4" t="s">
        <v>74</v>
      </c>
      <c r="C173" s="4"/>
      <c r="D173" s="48">
        <f>'[3]Safety Stats (COR only) - 2019'!$J$4</f>
        <v>0.45036744353799657</v>
      </c>
      <c r="E173" s="48">
        <v>0.38893646878357008</v>
      </c>
      <c r="F173" s="48">
        <v>0.73848577594341558</v>
      </c>
      <c r="G173" s="48">
        <v>1.1336266457323614</v>
      </c>
    </row>
    <row r="174" spans="1:7" x14ac:dyDescent="0.25">
      <c r="A174" s="4"/>
      <c r="B174" s="4" t="s">
        <v>114</v>
      </c>
      <c r="C174" s="4"/>
      <c r="D174" s="48">
        <f>'[3]Safety Stats (COR only) - 2019'!$J$5</f>
        <v>1.1826635712418796</v>
      </c>
      <c r="E174" s="48">
        <f>'[3]Safety Stats (COR only) - 2018'!$J$5</f>
        <v>0.52193610458207707</v>
      </c>
      <c r="F174" s="48">
        <v>0.67759744274725109</v>
      </c>
      <c r="G174" s="48">
        <v>0.5499793757734085</v>
      </c>
    </row>
    <row r="175" spans="1:7" x14ac:dyDescent="0.25">
      <c r="A175" s="4"/>
      <c r="B175" s="4" t="s">
        <v>6</v>
      </c>
      <c r="C175" s="4"/>
      <c r="D175" s="48">
        <f>'[3]Safety Stats (COR only) - 2019'!$J$8</f>
        <v>0</v>
      </c>
      <c r="E175" s="48">
        <v>0</v>
      </c>
      <c r="F175" s="48">
        <v>0</v>
      </c>
      <c r="G175" s="48">
        <v>0</v>
      </c>
    </row>
    <row r="176" spans="1:7" x14ac:dyDescent="0.25">
      <c r="A176" s="4"/>
      <c r="B176" s="4" t="s">
        <v>115</v>
      </c>
      <c r="C176" s="4"/>
      <c r="D176" s="48">
        <f>'[3]Safety Stats (COR only) - 2019'!$J$9</f>
        <v>0</v>
      </c>
      <c r="E176" s="48">
        <v>0</v>
      </c>
      <c r="F176" s="48">
        <v>0</v>
      </c>
      <c r="G176" s="48">
        <v>0</v>
      </c>
    </row>
    <row r="177" spans="1:7" x14ac:dyDescent="0.25">
      <c r="A177" s="4"/>
      <c r="B177" s="4" t="s">
        <v>37</v>
      </c>
      <c r="C177" s="4"/>
      <c r="D177" s="48">
        <f>'[3]Safety Stats (COR only) - 2019'!$J$12</f>
        <v>0</v>
      </c>
      <c r="E177" s="48">
        <v>0</v>
      </c>
      <c r="F177" s="48">
        <v>0</v>
      </c>
      <c r="G177" s="48">
        <v>0</v>
      </c>
    </row>
    <row r="178" spans="1:7" x14ac:dyDescent="0.25">
      <c r="A178" s="4"/>
      <c r="B178" s="4" t="s">
        <v>116</v>
      </c>
      <c r="C178" s="4"/>
      <c r="D178" s="48">
        <f>'[3]Safety Stats (COR only) - 2019'!$J$13</f>
        <v>0</v>
      </c>
      <c r="E178" s="48">
        <v>0</v>
      </c>
      <c r="F178" s="48">
        <v>0</v>
      </c>
      <c r="G178" s="48">
        <v>0</v>
      </c>
    </row>
    <row r="179" spans="1:7" x14ac:dyDescent="0.25">
      <c r="A179" s="4"/>
      <c r="B179" s="4" t="s">
        <v>7</v>
      </c>
      <c r="C179" s="4"/>
      <c r="D179" s="48">
        <v>0</v>
      </c>
      <c r="E179" s="48">
        <v>0</v>
      </c>
      <c r="F179" s="48" t="s">
        <v>47</v>
      </c>
      <c r="G179" s="48" t="s">
        <v>47</v>
      </c>
    </row>
    <row r="180" spans="1:7" x14ac:dyDescent="0.25">
      <c r="A180" s="4"/>
      <c r="B180" s="4" t="s">
        <v>117</v>
      </c>
      <c r="C180" s="4"/>
      <c r="D180" s="48">
        <f>'[3]Safety Stats (COR only) - 2019'!$J$17</f>
        <v>0</v>
      </c>
      <c r="E180" s="48">
        <v>0</v>
      </c>
      <c r="F180" s="48" t="s">
        <v>47</v>
      </c>
      <c r="G180" s="48" t="s">
        <v>47</v>
      </c>
    </row>
    <row r="181" spans="1:7" x14ac:dyDescent="0.25">
      <c r="A181" s="4"/>
      <c r="B181" s="4" t="s">
        <v>123</v>
      </c>
      <c r="C181" s="4"/>
      <c r="D181" s="48">
        <f>'[3]Safety Stats (COR only) - 2019'!$J$20</f>
        <v>0</v>
      </c>
      <c r="E181" s="48">
        <v>0</v>
      </c>
      <c r="F181" s="48">
        <v>0</v>
      </c>
      <c r="G181" s="48">
        <v>0</v>
      </c>
    </row>
    <row r="182" spans="1:7" x14ac:dyDescent="0.25">
      <c r="A182" s="4"/>
      <c r="B182" s="4" t="s">
        <v>124</v>
      </c>
      <c r="C182" s="4"/>
      <c r="D182" s="48">
        <f>'[3]Safety Stats (COR only) - 2019'!$J$21</f>
        <v>0</v>
      </c>
      <c r="E182" s="48">
        <v>0</v>
      </c>
      <c r="F182" s="48">
        <v>0</v>
      </c>
      <c r="G182" s="48">
        <v>0</v>
      </c>
    </row>
    <row r="183" spans="1:7" x14ac:dyDescent="0.25">
      <c r="A183" s="4"/>
      <c r="B183" s="4" t="s">
        <v>125</v>
      </c>
      <c r="C183" s="4"/>
      <c r="D183" s="48">
        <f>'[3]Safety Stats (COR only) - 2019'!$J$24</f>
        <v>0</v>
      </c>
      <c r="E183" s="48">
        <v>0</v>
      </c>
      <c r="F183" s="48">
        <v>0</v>
      </c>
      <c r="G183" s="48">
        <v>0</v>
      </c>
    </row>
    <row r="184" spans="1:7" ht="13" thickBot="1" x14ac:dyDescent="0.3">
      <c r="A184" s="4"/>
      <c r="B184" s="4" t="s">
        <v>126</v>
      </c>
      <c r="C184" s="4"/>
      <c r="D184" s="49">
        <f>'[3]Safety Stats (COR only) - 2019'!$J$25</f>
        <v>0</v>
      </c>
      <c r="E184" s="49">
        <v>0</v>
      </c>
      <c r="F184" s="49">
        <v>0</v>
      </c>
      <c r="G184" s="49">
        <v>0</v>
      </c>
    </row>
    <row r="185" spans="1:7" ht="13" x14ac:dyDescent="0.3">
      <c r="A185" s="4"/>
      <c r="B185" s="16" t="s">
        <v>129</v>
      </c>
      <c r="C185" s="16"/>
      <c r="D185" s="50">
        <f>'[3]Safety Stats (COR only) - 2019'!$J$30</f>
        <v>0.20188718635793221</v>
      </c>
      <c r="E185" s="50">
        <v>0.16505088725167577</v>
      </c>
      <c r="F185" s="50">
        <v>0.19819252025032075</v>
      </c>
      <c r="G185" s="50">
        <v>0.28134283434336976</v>
      </c>
    </row>
    <row r="186" spans="1:7" ht="13" x14ac:dyDescent="0.3">
      <c r="A186" s="4"/>
      <c r="B186" s="5" t="s">
        <v>130</v>
      </c>
      <c r="C186" s="4"/>
      <c r="D186" s="51"/>
      <c r="E186" s="51"/>
      <c r="F186" s="51"/>
      <c r="G186" s="51"/>
    </row>
    <row r="187" spans="1:7" x14ac:dyDescent="0.25">
      <c r="A187" s="4"/>
      <c r="B187" s="4" t="s">
        <v>74</v>
      </c>
      <c r="C187" s="4"/>
      <c r="D187" s="48">
        <f>'[3]Safety Stats (COR only) - 2019'!$H$4</f>
        <v>1.8765310147416523</v>
      </c>
      <c r="E187" s="48">
        <f>'[3]Safety Stats (COR only) - 2018'!$H$4</f>
        <v>2.4195478729149764</v>
      </c>
      <c r="F187" s="48">
        <v>10.913178688941585</v>
      </c>
      <c r="G187" s="48">
        <v>11.822106448351768</v>
      </c>
    </row>
    <row r="188" spans="1:7" x14ac:dyDescent="0.25">
      <c r="A188" s="4"/>
      <c r="B188" s="4" t="s">
        <v>114</v>
      </c>
      <c r="C188" s="4"/>
      <c r="D188" s="48">
        <f>'[3]Safety Stats (COR only) - 2019'!$H$5</f>
        <v>3.0749252852288866</v>
      </c>
      <c r="E188" s="48">
        <f>'[3]Safety Stats (COR only) - 2018'!$H$5</f>
        <v>1.7397870152735901</v>
      </c>
      <c r="F188" s="48">
        <v>5.4207795419780087</v>
      </c>
      <c r="G188" s="48">
        <v>5.4997937577340847</v>
      </c>
    </row>
    <row r="189" spans="1:7" x14ac:dyDescent="0.25">
      <c r="A189" s="4"/>
      <c r="B189" s="4" t="s">
        <v>6</v>
      </c>
      <c r="C189" s="4"/>
      <c r="D189" s="48">
        <f>'[3]Safety Stats (COR only) - 2019'!$H$8</f>
        <v>0.17009948693742252</v>
      </c>
      <c r="E189" s="48">
        <f>'[3]Safety Stats (COR only) - 2018'!$H$8</f>
        <v>8.6893844831054473E-2</v>
      </c>
      <c r="F189" s="48">
        <v>0.2937485893947947</v>
      </c>
      <c r="G189" s="48">
        <v>0</v>
      </c>
    </row>
    <row r="190" spans="1:7" x14ac:dyDescent="0.25">
      <c r="A190" s="4"/>
      <c r="B190" s="4" t="s">
        <v>115</v>
      </c>
      <c r="C190" s="4"/>
      <c r="D190" s="48">
        <f>'[3]Safety Stats (COR only) - 2019'!$H$9</f>
        <v>0.25267796530226183</v>
      </c>
      <c r="E190" s="48">
        <f>'[3]Safety Stats (COR only) - 2018'!$H$9</f>
        <v>0.22147640044372796</v>
      </c>
      <c r="F190" s="48">
        <v>6.9175704040051356E-2</v>
      </c>
      <c r="G190" s="48">
        <v>0.16167735731245669</v>
      </c>
    </row>
    <row r="191" spans="1:7" x14ac:dyDescent="0.25">
      <c r="A191" s="4"/>
      <c r="B191" s="4" t="s">
        <v>37</v>
      </c>
      <c r="C191" s="4"/>
      <c r="D191" s="48">
        <f>'[3]Safety Stats (COR only) - 2019'!$H$12</f>
        <v>0</v>
      </c>
      <c r="E191" s="48">
        <v>0</v>
      </c>
      <c r="F191" s="48">
        <v>3.422137809489588</v>
      </c>
      <c r="G191" s="48">
        <v>0</v>
      </c>
    </row>
    <row r="192" spans="1:7" x14ac:dyDescent="0.25">
      <c r="A192" s="4"/>
      <c r="B192" s="4" t="s">
        <v>116</v>
      </c>
      <c r="C192" s="4"/>
      <c r="D192" s="48">
        <f>'[3]Safety Stats (COR only) - 2019'!$H$13</f>
        <v>0</v>
      </c>
      <c r="E192" s="48">
        <v>0</v>
      </c>
      <c r="F192" s="48">
        <v>0</v>
      </c>
      <c r="G192" s="48">
        <v>0</v>
      </c>
    </row>
    <row r="193" spans="1:7" x14ac:dyDescent="0.25">
      <c r="A193" s="4"/>
      <c r="B193" s="4" t="s">
        <v>7</v>
      </c>
      <c r="C193" s="4"/>
      <c r="D193" s="48">
        <v>0</v>
      </c>
      <c r="E193" s="48">
        <v>0</v>
      </c>
      <c r="F193" s="48" t="s">
        <v>47</v>
      </c>
      <c r="G193" s="48" t="s">
        <v>47</v>
      </c>
    </row>
    <row r="194" spans="1:7" x14ac:dyDescent="0.25">
      <c r="A194" s="4"/>
      <c r="B194" s="4" t="s">
        <v>117</v>
      </c>
      <c r="C194" s="4"/>
      <c r="D194" s="48">
        <f>'[3]Safety Stats (COR only) - 2019'!$H$17</f>
        <v>4.3566340645217503</v>
      </c>
      <c r="E194" s="48">
        <v>0</v>
      </c>
      <c r="F194" s="48" t="s">
        <v>47</v>
      </c>
      <c r="G194" s="48" t="s">
        <v>47</v>
      </c>
    </row>
    <row r="195" spans="1:7" x14ac:dyDescent="0.25">
      <c r="A195" s="4"/>
      <c r="B195" s="4" t="s">
        <v>123</v>
      </c>
      <c r="C195" s="4"/>
      <c r="D195" s="48">
        <f>'[3]Safety Stats (COR only) - 2019'!$H$20</f>
        <v>1.3471914426399563</v>
      </c>
      <c r="E195" s="48">
        <v>0</v>
      </c>
      <c r="F195" s="48">
        <v>0</v>
      </c>
      <c r="G195" s="48">
        <v>0</v>
      </c>
    </row>
    <row r="196" spans="1:7" x14ac:dyDescent="0.25">
      <c r="A196" s="4"/>
      <c r="B196" s="4" t="s">
        <v>124</v>
      </c>
      <c r="C196" s="4"/>
      <c r="D196" s="48">
        <f>'[3]Safety Stats (COR only) - 2019'!$H$21</f>
        <v>0</v>
      </c>
      <c r="E196" s="48">
        <v>0</v>
      </c>
      <c r="F196" s="48">
        <v>0</v>
      </c>
      <c r="G196" s="48">
        <v>0</v>
      </c>
    </row>
    <row r="197" spans="1:7" x14ac:dyDescent="0.25">
      <c r="A197" s="4"/>
      <c r="B197" s="4" t="s">
        <v>125</v>
      </c>
      <c r="C197" s="4"/>
      <c r="D197" s="48">
        <f>'[3]Safety Stats (COR only) - 2019'!$H$24</f>
        <v>0</v>
      </c>
      <c r="E197" s="48">
        <v>0</v>
      </c>
      <c r="F197" s="48">
        <v>0</v>
      </c>
      <c r="G197" s="48">
        <v>0</v>
      </c>
    </row>
    <row r="198" spans="1:7" ht="13" thickBot="1" x14ac:dyDescent="0.3">
      <c r="A198" s="4"/>
      <c r="B198" s="4" t="s">
        <v>126</v>
      </c>
      <c r="C198" s="4"/>
      <c r="D198" s="49">
        <f>'[3]Safety Stats (COR only) - 2019'!$H$25</f>
        <v>0</v>
      </c>
      <c r="E198" s="49">
        <v>0</v>
      </c>
      <c r="F198" s="49">
        <v>0</v>
      </c>
      <c r="G198" s="49">
        <v>0</v>
      </c>
    </row>
    <row r="199" spans="1:7" ht="13" x14ac:dyDescent="0.3">
      <c r="A199" s="4"/>
      <c r="B199" s="16" t="s">
        <v>129</v>
      </c>
      <c r="C199" s="16"/>
      <c r="D199" s="50">
        <f>'[3]Safety Stats (COR only) - 2019'!$H$30</f>
        <v>0.88096226774370423</v>
      </c>
      <c r="E199" s="50">
        <f>'[3]Safety Stats (COR only) - 2018'!$H$30</f>
        <v>0.88528051296858745</v>
      </c>
      <c r="F199" s="50">
        <v>2.7746952835044905</v>
      </c>
      <c r="G199" s="50">
        <v>3.0197464219521684</v>
      </c>
    </row>
    <row r="200" spans="1:7" ht="13" x14ac:dyDescent="0.3">
      <c r="A200" s="4"/>
      <c r="B200" s="5" t="s">
        <v>131</v>
      </c>
      <c r="C200" s="4"/>
      <c r="D200" s="51"/>
      <c r="E200" s="51"/>
      <c r="F200" s="51"/>
      <c r="G200" s="51"/>
    </row>
    <row r="201" spans="1:7" x14ac:dyDescent="0.25">
      <c r="A201" s="4"/>
      <c r="B201" s="4" t="s">
        <v>74</v>
      </c>
      <c r="C201" s="4"/>
      <c r="D201" s="48">
        <f>'[3]Safety Stats (COR only) - 2019'!$F$4</f>
        <v>20.791963643337507</v>
      </c>
      <c r="E201" s="48">
        <f>'[3]Safety Stats (COR only) - 2018'!$F$4</f>
        <v>28.86174962691436</v>
      </c>
      <c r="F201" s="48">
        <v>16.82106489648891</v>
      </c>
      <c r="G201" s="48">
        <v>22.5915595828092</v>
      </c>
    </row>
    <row r="202" spans="1:7" x14ac:dyDescent="0.25">
      <c r="A202" s="4"/>
      <c r="B202" s="4" t="s">
        <v>114</v>
      </c>
      <c r="C202" s="4"/>
      <c r="D202" s="48">
        <f>'[3]Safety Stats (COR only) - 2019'!$F$5</f>
        <v>16.557289997386313</v>
      </c>
      <c r="E202" s="48">
        <f>'[3]Safety Stats (COR only) - 2018'!$F$5</f>
        <v>8.6989350763679507</v>
      </c>
      <c r="F202" s="48">
        <v>2.3715910496153789</v>
      </c>
      <c r="G202" s="48">
        <v>4.399835006187268</v>
      </c>
    </row>
    <row r="203" spans="1:7" x14ac:dyDescent="0.25">
      <c r="A203" s="4"/>
      <c r="B203" s="4" t="s">
        <v>6</v>
      </c>
      <c r="C203" s="4"/>
      <c r="D203" s="48">
        <f>'[3]Safety Stats (COR only) - 2019'!$F$8</f>
        <v>0.42524871734355629</v>
      </c>
      <c r="E203" s="48">
        <f>'[3]Safety Stats (COR only) - 2018'!$F$8</f>
        <v>0.95583229314159912</v>
      </c>
      <c r="F203" s="48">
        <v>0.88124576818438405</v>
      </c>
      <c r="G203" s="48">
        <v>0.87042302559043694</v>
      </c>
    </row>
    <row r="204" spans="1:7" x14ac:dyDescent="0.25">
      <c r="A204" s="4"/>
      <c r="B204" s="4" t="s">
        <v>115</v>
      </c>
      <c r="C204" s="4"/>
      <c r="D204" s="48">
        <f>'[3]Safety Stats (COR only) - 2019'!$F$9</f>
        <v>0.88437287855791635</v>
      </c>
      <c r="E204" s="48">
        <f>'[3]Safety Stats (COR only) - 2018'!$F$9</f>
        <v>1.2734893025514358</v>
      </c>
      <c r="F204" s="48">
        <v>0.69175704040051345</v>
      </c>
      <c r="G204" s="48">
        <v>0.38802565754989604</v>
      </c>
    </row>
    <row r="205" spans="1:7" x14ac:dyDescent="0.25">
      <c r="A205" s="4"/>
      <c r="B205" s="4" t="s">
        <v>37</v>
      </c>
      <c r="C205" s="4"/>
      <c r="D205" s="48">
        <f>'[3]Safety Stats (COR only) - 2019'!$F$12</f>
        <v>3.440564252537416</v>
      </c>
      <c r="E205" s="48">
        <v>0</v>
      </c>
      <c r="F205" s="48">
        <v>0</v>
      </c>
      <c r="G205" s="48">
        <v>0</v>
      </c>
    </row>
    <row r="206" spans="1:7" x14ac:dyDescent="0.25">
      <c r="A206" s="4"/>
      <c r="B206" s="4" t="s">
        <v>116</v>
      </c>
      <c r="C206" s="4"/>
      <c r="D206" s="48">
        <f>'[3]Safety Stats (COR only) - 2019'!$F$13</f>
        <v>12.496485363491518</v>
      </c>
      <c r="E206" s="48">
        <v>0</v>
      </c>
      <c r="F206" s="48">
        <v>10.47833604023681</v>
      </c>
      <c r="G206" s="48">
        <v>0</v>
      </c>
    </row>
    <row r="207" spans="1:7" x14ac:dyDescent="0.25">
      <c r="A207" s="4"/>
      <c r="B207" s="4" t="s">
        <v>7</v>
      </c>
      <c r="C207" s="4"/>
      <c r="D207" s="48">
        <v>0</v>
      </c>
      <c r="E207" s="48">
        <v>0</v>
      </c>
      <c r="F207" s="48" t="s">
        <v>47</v>
      </c>
      <c r="G207" s="48" t="s">
        <v>47</v>
      </c>
    </row>
    <row r="208" spans="1:7" x14ac:dyDescent="0.25">
      <c r="A208" s="4"/>
      <c r="B208" s="4" t="s">
        <v>117</v>
      </c>
      <c r="C208" s="4"/>
      <c r="D208" s="48">
        <f>'[3]Safety Stats (COR only) - 2019'!$F$17</f>
        <v>0</v>
      </c>
      <c r="E208" s="48">
        <v>0</v>
      </c>
      <c r="F208" s="48" t="s">
        <v>47</v>
      </c>
      <c r="G208" s="48" t="s">
        <v>47</v>
      </c>
    </row>
    <row r="209" spans="1:10" x14ac:dyDescent="0.25">
      <c r="A209" s="4"/>
      <c r="B209" s="4" t="s">
        <v>123</v>
      </c>
      <c r="C209" s="4"/>
      <c r="D209" s="48">
        <f>'[3]Safety Stats (COR only) - 2019'!$F$20</f>
        <v>0</v>
      </c>
      <c r="E209" s="48">
        <v>1.412289745364159</v>
      </c>
      <c r="F209" s="48">
        <v>0</v>
      </c>
      <c r="G209" s="48">
        <v>0</v>
      </c>
    </row>
    <row r="210" spans="1:10" x14ac:dyDescent="0.25">
      <c r="A210" s="4"/>
      <c r="B210" s="4" t="s">
        <v>124</v>
      </c>
      <c r="C210" s="4"/>
      <c r="D210" s="48">
        <f>'[3]Safety Stats (COR only) - 2019'!$F$21</f>
        <v>0</v>
      </c>
      <c r="E210" s="48">
        <v>0</v>
      </c>
      <c r="F210" s="48">
        <v>0</v>
      </c>
      <c r="G210" s="48">
        <v>0</v>
      </c>
    </row>
    <row r="211" spans="1:10" x14ac:dyDescent="0.25">
      <c r="A211" s="4"/>
      <c r="B211" s="4" t="s">
        <v>125</v>
      </c>
      <c r="C211" s="4"/>
      <c r="D211" s="48">
        <f>'[3]Safety Stats (COR only) - 2019'!$F$24</f>
        <v>0</v>
      </c>
      <c r="E211" s="48">
        <v>0</v>
      </c>
      <c r="F211" s="48">
        <v>0</v>
      </c>
      <c r="G211" s="48">
        <v>0</v>
      </c>
    </row>
    <row r="212" spans="1:10" ht="13" thickBot="1" x14ac:dyDescent="0.3">
      <c r="A212" s="4"/>
      <c r="B212" s="4" t="s">
        <v>126</v>
      </c>
      <c r="C212" s="4"/>
      <c r="D212" s="49">
        <f>'[3]Safety Stats (COR only) - 2019'!$F$25</f>
        <v>0</v>
      </c>
      <c r="E212" s="49">
        <v>0</v>
      </c>
      <c r="F212" s="49">
        <v>0</v>
      </c>
      <c r="G212" s="49">
        <v>0</v>
      </c>
    </row>
    <row r="213" spans="1:10" ht="13" x14ac:dyDescent="0.3">
      <c r="A213" s="4"/>
      <c r="B213" s="16" t="s">
        <v>8</v>
      </c>
      <c r="C213" s="16"/>
      <c r="D213" s="50">
        <f>'[3]Safety Stats (COR only) - 2019'!$F$30</f>
        <v>6.900871097325683</v>
      </c>
      <c r="E213" s="50">
        <f>'[3]Safety Stats (COR only) - 2018'!$F$30</f>
        <v>8.6263380217171655</v>
      </c>
      <c r="F213" s="50">
        <v>4.3422179436661184</v>
      </c>
      <c r="G213" s="50">
        <v>5.7206376316485184</v>
      </c>
    </row>
    <row r="214" spans="1:10" ht="13" x14ac:dyDescent="0.3">
      <c r="A214" s="4"/>
      <c r="B214" s="5" t="s">
        <v>161</v>
      </c>
      <c r="C214" s="5"/>
      <c r="D214" s="79">
        <v>0</v>
      </c>
      <c r="E214" s="79">
        <v>0</v>
      </c>
      <c r="F214" s="79">
        <v>0</v>
      </c>
      <c r="G214" s="79">
        <v>0</v>
      </c>
    </row>
    <row r="215" spans="1:10" x14ac:dyDescent="0.25">
      <c r="A215" s="4"/>
      <c r="B215" s="4" t="s">
        <v>132</v>
      </c>
      <c r="C215" s="4"/>
      <c r="D215" s="48" t="s">
        <v>47</v>
      </c>
      <c r="E215" s="48" t="s">
        <v>47</v>
      </c>
      <c r="F215" s="48" t="s">
        <v>47</v>
      </c>
      <c r="G215" s="48" t="s">
        <v>47</v>
      </c>
    </row>
    <row r="216" spans="1:10" x14ac:dyDescent="0.25">
      <c r="A216" s="4"/>
      <c r="B216" s="4"/>
      <c r="C216" s="4"/>
    </row>
    <row r="217" spans="1:10" x14ac:dyDescent="0.25">
      <c r="A217" s="4"/>
      <c r="B217" s="4" t="s">
        <v>133</v>
      </c>
      <c r="C217" s="4"/>
      <c r="D217" s="3">
        <v>81</v>
      </c>
      <c r="E217" s="3">
        <v>79</v>
      </c>
      <c r="F217" s="3">
        <v>56</v>
      </c>
      <c r="G217" s="3">
        <v>79</v>
      </c>
    </row>
    <row r="218" spans="1:10" x14ac:dyDescent="0.25">
      <c r="A218" s="4"/>
      <c r="B218" s="4"/>
      <c r="C218" s="4"/>
    </row>
    <row r="219" spans="1:10" ht="13" thickBot="1" x14ac:dyDescent="0.3"/>
    <row r="220" spans="1:10" ht="15" customHeight="1" thickTop="1" x14ac:dyDescent="0.3">
      <c r="B220" s="71" t="s">
        <v>162</v>
      </c>
      <c r="C220" s="72"/>
      <c r="D220" s="52" t="s">
        <v>58</v>
      </c>
      <c r="E220" s="139" t="s">
        <v>36</v>
      </c>
      <c r="F220" s="139"/>
      <c r="G220" s="136" t="s">
        <v>6</v>
      </c>
      <c r="H220" s="136"/>
      <c r="I220" s="136" t="s">
        <v>59</v>
      </c>
      <c r="J220" s="137"/>
    </row>
    <row r="221" spans="1:10" ht="14" x14ac:dyDescent="0.3">
      <c r="B221" s="73"/>
      <c r="C221" s="74"/>
      <c r="D221" s="53" t="s">
        <v>137</v>
      </c>
      <c r="E221" s="53" t="s">
        <v>137</v>
      </c>
      <c r="F221" s="53" t="s">
        <v>138</v>
      </c>
      <c r="G221" s="54" t="s">
        <v>137</v>
      </c>
      <c r="H221" s="54" t="s">
        <v>138</v>
      </c>
      <c r="I221" s="55" t="s">
        <v>137</v>
      </c>
      <c r="J221" s="56" t="s">
        <v>138</v>
      </c>
    </row>
    <row r="222" spans="1:10" ht="14" x14ac:dyDescent="0.25">
      <c r="B222" s="75" t="s">
        <v>139</v>
      </c>
      <c r="C222" s="76"/>
      <c r="D222" s="64" t="s">
        <v>52</v>
      </c>
      <c r="E222" s="57" t="s">
        <v>52</v>
      </c>
      <c r="F222" s="64" t="s">
        <v>52</v>
      </c>
      <c r="G222" s="64" t="s">
        <v>52</v>
      </c>
      <c r="H222" s="64" t="s">
        <v>38</v>
      </c>
      <c r="I222" s="58" t="s">
        <v>52</v>
      </c>
      <c r="J222" s="59" t="s">
        <v>134</v>
      </c>
    </row>
    <row r="223" spans="1:10" ht="14" x14ac:dyDescent="0.25">
      <c r="B223" s="75" t="s">
        <v>140</v>
      </c>
      <c r="C223" s="76"/>
      <c r="D223" s="64" t="s">
        <v>52</v>
      </c>
      <c r="E223" s="57" t="s">
        <v>52</v>
      </c>
      <c r="F223" s="64" t="s">
        <v>52</v>
      </c>
      <c r="G223" s="64" t="s">
        <v>52</v>
      </c>
      <c r="H223" s="64" t="s">
        <v>38</v>
      </c>
      <c r="I223" s="58" t="s">
        <v>52</v>
      </c>
      <c r="J223" s="59" t="s">
        <v>134</v>
      </c>
    </row>
    <row r="224" spans="1:10" ht="14" x14ac:dyDescent="0.25">
      <c r="B224" s="75" t="s">
        <v>141</v>
      </c>
      <c r="C224" s="76"/>
      <c r="D224" s="64" t="s">
        <v>52</v>
      </c>
      <c r="E224" s="57" t="s">
        <v>52</v>
      </c>
      <c r="F224" s="65" t="s">
        <v>134</v>
      </c>
      <c r="G224" s="66" t="s">
        <v>52</v>
      </c>
      <c r="H224" s="65" t="s">
        <v>38</v>
      </c>
      <c r="I224" s="58" t="s">
        <v>52</v>
      </c>
      <c r="J224" s="59" t="s">
        <v>134</v>
      </c>
    </row>
    <row r="225" spans="2:10" ht="14" x14ac:dyDescent="0.3">
      <c r="B225" s="75" t="s">
        <v>142</v>
      </c>
      <c r="C225" s="76"/>
      <c r="D225" s="64" t="s">
        <v>52</v>
      </c>
      <c r="E225" s="57" t="s">
        <v>52</v>
      </c>
      <c r="F225" s="64" t="s">
        <v>134</v>
      </c>
      <c r="G225" s="64" t="s">
        <v>52</v>
      </c>
      <c r="H225" s="64" t="s">
        <v>38</v>
      </c>
      <c r="I225" s="67" t="s">
        <v>52</v>
      </c>
      <c r="J225" s="68" t="s">
        <v>134</v>
      </c>
    </row>
    <row r="226" spans="2:10" ht="14" x14ac:dyDescent="0.25">
      <c r="B226" s="75" t="s">
        <v>143</v>
      </c>
      <c r="C226" s="76"/>
      <c r="D226" s="64" t="s">
        <v>52</v>
      </c>
      <c r="E226" s="57" t="s">
        <v>52</v>
      </c>
      <c r="F226" s="66" t="s">
        <v>134</v>
      </c>
      <c r="G226" s="66" t="s">
        <v>52</v>
      </c>
      <c r="H226" s="66" t="s">
        <v>38</v>
      </c>
      <c r="I226" s="58" t="s">
        <v>144</v>
      </c>
      <c r="J226" s="59" t="s">
        <v>134</v>
      </c>
    </row>
    <row r="227" spans="2:10" ht="14" x14ac:dyDescent="0.25">
      <c r="B227" s="75" t="s">
        <v>145</v>
      </c>
      <c r="C227" s="76"/>
      <c r="D227" s="66" t="s">
        <v>52</v>
      </c>
      <c r="E227" s="60" t="s">
        <v>52</v>
      </c>
      <c r="F227" s="66" t="s">
        <v>134</v>
      </c>
      <c r="G227" s="66" t="s">
        <v>52</v>
      </c>
      <c r="H227" s="66" t="s">
        <v>38</v>
      </c>
      <c r="I227" s="58" t="s">
        <v>52</v>
      </c>
      <c r="J227" s="59" t="s">
        <v>134</v>
      </c>
    </row>
    <row r="228" spans="2:10" ht="14" x14ac:dyDescent="0.25">
      <c r="B228" s="75" t="s">
        <v>146</v>
      </c>
      <c r="C228" s="76"/>
      <c r="D228" s="64" t="s">
        <v>52</v>
      </c>
      <c r="E228" s="57" t="s">
        <v>147</v>
      </c>
      <c r="F228" s="66" t="s">
        <v>134</v>
      </c>
      <c r="G228" s="66" t="s">
        <v>52</v>
      </c>
      <c r="H228" s="66" t="s">
        <v>38</v>
      </c>
      <c r="I228" s="58" t="s">
        <v>134</v>
      </c>
      <c r="J228" s="59" t="s">
        <v>134</v>
      </c>
    </row>
    <row r="229" spans="2:10" ht="14.5" thickBot="1" x14ac:dyDescent="0.3">
      <c r="B229" s="77" t="s">
        <v>148</v>
      </c>
      <c r="C229" s="78"/>
      <c r="D229" s="69" t="s">
        <v>52</v>
      </c>
      <c r="E229" s="61" t="s">
        <v>52</v>
      </c>
      <c r="F229" s="70" t="s">
        <v>134</v>
      </c>
      <c r="G229" s="70" t="s">
        <v>52</v>
      </c>
      <c r="H229" s="70" t="s">
        <v>38</v>
      </c>
      <c r="I229" s="62" t="s">
        <v>52</v>
      </c>
      <c r="J229" s="63" t="s">
        <v>134</v>
      </c>
    </row>
    <row r="230" spans="2:10" ht="13" thickTop="1" x14ac:dyDescent="0.25"/>
  </sheetData>
  <mergeCells count="4">
    <mergeCell ref="I220:J220"/>
    <mergeCell ref="B116:B118"/>
    <mergeCell ref="E220:F220"/>
    <mergeCell ref="G220:H220"/>
  </mergeCells>
  <pageMargins left="0.7" right="0.7" top="0.75" bottom="0.75" header="0.3" footer="0.3"/>
  <pageSetup scale="57" fitToHeight="0" orientation="landscape" r:id="rId1"/>
  <headerFooter>
    <oddHeader>&amp;A</oddHeader>
    <oddFooter>&amp;CPage &amp;P of &amp;N&amp;R&amp;D</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78197-7B14-46FA-BF65-98FA54D30DC0}">
  <sheetPr>
    <pageSetUpPr fitToPage="1"/>
  </sheetPr>
  <dimension ref="A1:G92"/>
  <sheetViews>
    <sheetView workbookViewId="0">
      <pane xSplit="3" ySplit="1" topLeftCell="D2" activePane="bottomRight" state="frozen"/>
      <selection pane="topRight" activeCell="D1" sqref="D1"/>
      <selection pane="bottomLeft" activeCell="A2" sqref="A2"/>
      <selection pane="bottomRight" activeCell="D12" sqref="D12"/>
    </sheetView>
  </sheetViews>
  <sheetFormatPr defaultColWidth="8.54296875" defaultRowHeight="12.5" x14ac:dyDescent="0.25"/>
  <cols>
    <col min="1" max="1" width="7.54296875" style="1" customWidth="1"/>
    <col min="2" max="2" width="22.7265625" style="1" customWidth="1"/>
    <col min="3" max="3" width="30" style="1" customWidth="1"/>
    <col min="4" max="8" width="20.7265625" style="1" customWidth="1"/>
    <col min="9" max="16384" width="8.54296875" style="1"/>
  </cols>
  <sheetData>
    <row r="1" spans="1:7" ht="14" x14ac:dyDescent="0.3">
      <c r="A1" s="95" t="s">
        <v>32</v>
      </c>
      <c r="B1" s="95"/>
      <c r="C1" s="95"/>
      <c r="D1" s="97">
        <v>2019</v>
      </c>
      <c r="E1" s="97">
        <v>2018</v>
      </c>
      <c r="F1" s="97">
        <v>2017</v>
      </c>
      <c r="G1" s="97">
        <v>2016</v>
      </c>
    </row>
    <row r="2" spans="1:7" ht="13.5" thickBot="1" x14ac:dyDescent="0.35">
      <c r="A2" s="4" t="s">
        <v>163</v>
      </c>
      <c r="B2" s="28" t="s">
        <v>164</v>
      </c>
      <c r="C2" s="26"/>
    </row>
    <row r="3" spans="1:7" ht="13" x14ac:dyDescent="0.3">
      <c r="A3" s="4"/>
      <c r="B3" s="31"/>
      <c r="C3" s="27" t="s">
        <v>8</v>
      </c>
      <c r="D3" s="34">
        <f>[5]Global!$D$8</f>
        <v>0</v>
      </c>
      <c r="E3" s="17">
        <v>1</v>
      </c>
      <c r="F3" s="17">
        <v>0</v>
      </c>
      <c r="G3" s="17">
        <v>1</v>
      </c>
    </row>
    <row r="4" spans="1:7" x14ac:dyDescent="0.25">
      <c r="A4" s="4"/>
      <c r="B4" s="4"/>
      <c r="C4" s="4"/>
    </row>
    <row r="5" spans="1:7" ht="13.5" thickBot="1" x14ac:dyDescent="0.35">
      <c r="A5" s="4" t="s">
        <v>165</v>
      </c>
      <c r="B5" s="28" t="s">
        <v>166</v>
      </c>
      <c r="C5" s="26"/>
    </row>
    <row r="6" spans="1:7" ht="13" x14ac:dyDescent="0.3">
      <c r="A6" s="4"/>
      <c r="B6" s="31"/>
      <c r="C6" s="27" t="s">
        <v>8</v>
      </c>
      <c r="D6" s="34">
        <f>[5]Global!$D$14</f>
        <v>1</v>
      </c>
      <c r="E6" s="17">
        <v>1</v>
      </c>
      <c r="F6" s="17">
        <v>2</v>
      </c>
      <c r="G6" s="17">
        <v>3</v>
      </c>
    </row>
    <row r="7" spans="1:7" x14ac:dyDescent="0.25">
      <c r="A7" s="4"/>
      <c r="B7" s="4"/>
      <c r="C7" s="4"/>
    </row>
    <row r="8" spans="1:7" ht="13" x14ac:dyDescent="0.3">
      <c r="A8" s="4" t="s">
        <v>167</v>
      </c>
      <c r="B8" s="28" t="s">
        <v>168</v>
      </c>
      <c r="C8" s="26"/>
      <c r="D8" s="3">
        <f>[5]Global!$D$21</f>
        <v>0</v>
      </c>
      <c r="E8" s="3">
        <v>0</v>
      </c>
      <c r="F8" s="3">
        <v>0</v>
      </c>
      <c r="G8" s="3">
        <v>0</v>
      </c>
    </row>
    <row r="9" spans="1:7" ht="13" x14ac:dyDescent="0.3">
      <c r="A9" s="4"/>
      <c r="B9" s="91" t="s">
        <v>169</v>
      </c>
      <c r="C9" s="46"/>
      <c r="D9" s="3">
        <f>[5]Global!$D$22</f>
        <v>0</v>
      </c>
      <c r="E9" s="3">
        <v>0</v>
      </c>
      <c r="F9" s="3">
        <v>0</v>
      </c>
      <c r="G9" s="3">
        <v>0</v>
      </c>
    </row>
    <row r="10" spans="1:7" x14ac:dyDescent="0.25">
      <c r="A10" s="4"/>
      <c r="B10" s="4"/>
      <c r="C10" s="4"/>
    </row>
    <row r="11" spans="1:7" ht="13" x14ac:dyDescent="0.3">
      <c r="A11" s="4" t="s">
        <v>170</v>
      </c>
      <c r="B11" s="28" t="s">
        <v>171</v>
      </c>
      <c r="C11" s="26"/>
      <c r="D11" s="113"/>
      <c r="E11" s="114"/>
      <c r="F11" s="114"/>
      <c r="G11" s="114"/>
    </row>
    <row r="12" spans="1:7" x14ac:dyDescent="0.25">
      <c r="A12" s="4"/>
      <c r="B12" s="29"/>
      <c r="C12" s="30" t="s">
        <v>172</v>
      </c>
      <c r="D12" s="25">
        <f>[5]Global!$D$25</f>
        <v>1245</v>
      </c>
      <c r="E12" s="3">
        <v>1064</v>
      </c>
      <c r="F12" s="3">
        <v>952</v>
      </c>
      <c r="G12" s="3">
        <v>66</v>
      </c>
    </row>
    <row r="13" spans="1:7" x14ac:dyDescent="0.25">
      <c r="A13" s="4"/>
      <c r="B13" s="29"/>
      <c r="C13" s="30" t="s">
        <v>173</v>
      </c>
      <c r="D13" s="39">
        <f>[5]Global!$D$26</f>
        <v>0.55754590237348856</v>
      </c>
      <c r="E13" s="20">
        <v>0.48829738412115647</v>
      </c>
      <c r="F13" s="20">
        <v>0.54681217690982198</v>
      </c>
      <c r="G13" s="20">
        <v>3.9855072463768113E-2</v>
      </c>
    </row>
    <row r="14" spans="1:7" x14ac:dyDescent="0.25">
      <c r="A14" s="4"/>
      <c r="B14" s="29"/>
      <c r="C14" s="30" t="s">
        <v>174</v>
      </c>
      <c r="D14" s="39">
        <f>[5]Global!$D$27</f>
        <v>1</v>
      </c>
      <c r="E14" s="20">
        <v>1</v>
      </c>
      <c r="F14" s="20">
        <v>1</v>
      </c>
      <c r="G14" s="20">
        <v>1</v>
      </c>
    </row>
    <row r="15" spans="1:7" x14ac:dyDescent="0.25">
      <c r="A15" s="4"/>
      <c r="B15" s="29"/>
      <c r="C15" s="30"/>
    </row>
    <row r="16" spans="1:7" ht="13" x14ac:dyDescent="0.3">
      <c r="A16" s="4"/>
      <c r="B16" s="36" t="s">
        <v>175</v>
      </c>
      <c r="C16" s="30"/>
    </row>
    <row r="17" spans="1:7" x14ac:dyDescent="0.25">
      <c r="A17" s="4"/>
      <c r="B17" s="29"/>
      <c r="C17" s="30" t="s">
        <v>176</v>
      </c>
      <c r="D17" s="25">
        <f>[5]Global!$D$30</f>
        <v>562</v>
      </c>
      <c r="E17" s="3">
        <v>564</v>
      </c>
      <c r="F17" s="3">
        <v>580</v>
      </c>
      <c r="G17" s="3">
        <v>534</v>
      </c>
    </row>
    <row r="18" spans="1:7" x14ac:dyDescent="0.25">
      <c r="A18" s="4"/>
      <c r="B18" s="29"/>
      <c r="C18" s="30" t="s">
        <v>177</v>
      </c>
      <c r="D18" s="39">
        <f>[5]Global!$D$31</f>
        <v>0.92131147540983604</v>
      </c>
      <c r="E18" s="20">
        <v>1</v>
      </c>
      <c r="F18" s="20">
        <v>0.99656357388316152</v>
      </c>
      <c r="G18" s="20">
        <v>1</v>
      </c>
    </row>
    <row r="19" spans="1:7" x14ac:dyDescent="0.25">
      <c r="A19" s="4"/>
      <c r="B19" s="29"/>
      <c r="C19" s="30" t="s">
        <v>178</v>
      </c>
      <c r="D19" s="25">
        <f>[5]Global!$D$32</f>
        <v>1810</v>
      </c>
      <c r="E19" s="3">
        <v>1840</v>
      </c>
      <c r="F19" s="3">
        <v>1649</v>
      </c>
      <c r="G19" s="3">
        <v>418</v>
      </c>
    </row>
    <row r="20" spans="1:7" x14ac:dyDescent="0.25">
      <c r="A20" s="4"/>
      <c r="B20" s="29"/>
      <c r="C20" s="30" t="s">
        <v>177</v>
      </c>
      <c r="D20" s="39">
        <f>[5]Global!$D$33</f>
        <v>0.98637602179836514</v>
      </c>
      <c r="E20" s="20">
        <v>1</v>
      </c>
      <c r="F20" s="20">
        <v>1</v>
      </c>
      <c r="G20" s="20">
        <v>0.27249022164276404</v>
      </c>
    </row>
    <row r="21" spans="1:7" x14ac:dyDescent="0.25">
      <c r="A21" s="4"/>
      <c r="B21" s="29"/>
      <c r="C21" s="30"/>
    </row>
    <row r="22" spans="1:7" ht="13" x14ac:dyDescent="0.3">
      <c r="A22" s="4" t="s">
        <v>179</v>
      </c>
      <c r="B22" s="36" t="s">
        <v>180</v>
      </c>
      <c r="C22" s="30"/>
    </row>
    <row r="23" spans="1:7" x14ac:dyDescent="0.25">
      <c r="A23" s="4"/>
      <c r="B23" s="29"/>
      <c r="C23" s="30" t="s">
        <v>181</v>
      </c>
      <c r="D23" s="33">
        <f>[5]Global!$D$36</f>
        <v>4</v>
      </c>
      <c r="E23" s="14">
        <v>4</v>
      </c>
      <c r="F23" s="14">
        <v>4</v>
      </c>
      <c r="G23" s="14" t="s">
        <v>47</v>
      </c>
    </row>
    <row r="24" spans="1:7" x14ac:dyDescent="0.25">
      <c r="A24" s="4"/>
      <c r="B24" s="29"/>
      <c r="C24" s="30" t="s">
        <v>177</v>
      </c>
      <c r="D24" s="40">
        <f>[5]Global!$D$37</f>
        <v>1</v>
      </c>
      <c r="E24" s="21">
        <v>1</v>
      </c>
      <c r="F24" s="21">
        <v>1</v>
      </c>
      <c r="G24" s="14" t="s">
        <v>47</v>
      </c>
    </row>
    <row r="25" spans="1:7" x14ac:dyDescent="0.25">
      <c r="A25" s="4"/>
      <c r="B25" s="29"/>
      <c r="C25" s="30"/>
    </row>
    <row r="26" spans="1:7" ht="13" x14ac:dyDescent="0.3">
      <c r="A26" s="4"/>
      <c r="B26" s="36" t="s">
        <v>182</v>
      </c>
      <c r="C26" s="30"/>
    </row>
    <row r="27" spans="1:7" x14ac:dyDescent="0.25">
      <c r="A27" s="4"/>
      <c r="B27" s="29" t="s">
        <v>183</v>
      </c>
      <c r="C27" s="30"/>
      <c r="D27" s="25">
        <f>[5]Global!$D$46</f>
        <v>9</v>
      </c>
      <c r="E27" s="3">
        <v>10</v>
      </c>
      <c r="F27" s="3">
        <v>10</v>
      </c>
      <c r="G27" s="3">
        <v>10</v>
      </c>
    </row>
    <row r="28" spans="1:7" x14ac:dyDescent="0.25">
      <c r="A28" s="4"/>
      <c r="B28" s="29" t="s">
        <v>184</v>
      </c>
      <c r="C28" s="30"/>
      <c r="D28" s="39">
        <f>[5]Global!$D$47</f>
        <v>1</v>
      </c>
      <c r="E28" s="3">
        <v>1</v>
      </c>
      <c r="F28" s="3">
        <v>1</v>
      </c>
      <c r="G28" s="3">
        <v>1</v>
      </c>
    </row>
    <row r="29" spans="1:7" x14ac:dyDescent="0.25">
      <c r="A29" s="4"/>
      <c r="B29" s="29"/>
      <c r="C29" s="30"/>
    </row>
    <row r="30" spans="1:7" ht="13" x14ac:dyDescent="0.3">
      <c r="A30" s="4"/>
      <c r="B30" s="36" t="s">
        <v>185</v>
      </c>
      <c r="C30" s="30"/>
    </row>
    <row r="31" spans="1:7" x14ac:dyDescent="0.25">
      <c r="A31" s="4"/>
      <c r="B31" s="29" t="s">
        <v>186</v>
      </c>
      <c r="C31" s="30"/>
      <c r="D31" s="25">
        <f>[5]Global!$D$50</f>
        <v>9</v>
      </c>
      <c r="E31" s="3">
        <v>10</v>
      </c>
      <c r="F31" s="3">
        <v>10</v>
      </c>
      <c r="G31" s="3">
        <v>10</v>
      </c>
    </row>
    <row r="32" spans="1:7" x14ac:dyDescent="0.25">
      <c r="A32" s="4"/>
      <c r="B32" s="31" t="s">
        <v>187</v>
      </c>
      <c r="C32" s="46"/>
      <c r="D32" s="39">
        <f>[5]Global!$D$51</f>
        <v>1</v>
      </c>
      <c r="E32" s="3">
        <v>1</v>
      </c>
      <c r="F32" s="3">
        <v>1</v>
      </c>
      <c r="G32" s="3">
        <v>1</v>
      </c>
    </row>
    <row r="33" spans="1:7" x14ac:dyDescent="0.25">
      <c r="A33" s="4"/>
      <c r="B33" s="4"/>
      <c r="C33" s="4"/>
    </row>
    <row r="34" spans="1:7" ht="13" x14ac:dyDescent="0.3">
      <c r="A34" s="4" t="s">
        <v>188</v>
      </c>
      <c r="B34" s="28" t="s">
        <v>189</v>
      </c>
      <c r="C34" s="26"/>
    </row>
    <row r="35" spans="1:7" ht="13" x14ac:dyDescent="0.3">
      <c r="A35" s="4"/>
      <c r="B35" s="36" t="s">
        <v>8</v>
      </c>
      <c r="C35" s="30"/>
      <c r="D35" s="84"/>
      <c r="E35" s="84"/>
      <c r="F35" s="84"/>
      <c r="G35" s="84"/>
    </row>
    <row r="36" spans="1:7" ht="13" x14ac:dyDescent="0.3">
      <c r="A36" s="4"/>
      <c r="B36" s="29"/>
      <c r="C36" s="2" t="s">
        <v>190</v>
      </c>
      <c r="D36" s="92">
        <f>[5]Global!$D$79</f>
        <v>32.3542600896861</v>
      </c>
      <c r="E36" s="83">
        <v>65.690869565217398</v>
      </c>
      <c r="F36" s="83">
        <v>60.695782178217826</v>
      </c>
      <c r="G36" s="83">
        <v>6.8636094674556212</v>
      </c>
    </row>
    <row r="37" spans="1:7" ht="13" x14ac:dyDescent="0.3">
      <c r="A37" s="4"/>
      <c r="B37" s="29"/>
      <c r="C37" s="2" t="s">
        <v>191</v>
      </c>
      <c r="D37" s="92">
        <f>[5]Global!$D$80</f>
        <v>20</v>
      </c>
      <c r="E37" s="83">
        <v>75.733333333333334</v>
      </c>
      <c r="F37" s="83">
        <v>65.977733333333333</v>
      </c>
      <c r="G37" s="83">
        <v>9.3591999999999995</v>
      </c>
    </row>
    <row r="38" spans="1:7" ht="13" x14ac:dyDescent="0.3">
      <c r="A38" s="4"/>
      <c r="B38" s="29"/>
      <c r="C38" s="2" t="s">
        <v>192</v>
      </c>
      <c r="D38" s="92">
        <f>[5]Global!$D$81</f>
        <v>42.916808149405774</v>
      </c>
      <c r="E38" s="83">
        <v>118.08706867671691</v>
      </c>
      <c r="F38" s="83">
        <v>100.0894512195122</v>
      </c>
      <c r="G38" s="83">
        <v>9.5850515463917532</v>
      </c>
    </row>
    <row r="39" spans="1:7" ht="13" x14ac:dyDescent="0.3">
      <c r="A39" s="4"/>
      <c r="B39" s="29"/>
      <c r="C39" s="2" t="s">
        <v>193</v>
      </c>
      <c r="D39" s="92">
        <f>[5]Global!$D$82</f>
        <v>20.142857142857142</v>
      </c>
      <c r="E39" s="83">
        <v>113.47852941176471</v>
      </c>
      <c r="F39" s="83">
        <v>85.824619047619052</v>
      </c>
      <c r="G39" s="83">
        <v>14.112452830188699</v>
      </c>
    </row>
    <row r="40" spans="1:7" ht="13" x14ac:dyDescent="0.3">
      <c r="A40" s="4"/>
      <c r="B40" s="31"/>
      <c r="C40" s="2" t="s">
        <v>194</v>
      </c>
      <c r="D40" s="123">
        <f>[5]Global!$D$83</f>
        <v>465.77499999999998</v>
      </c>
      <c r="E40" s="124">
        <v>207.91</v>
      </c>
      <c r="F40" s="124">
        <v>362.28</v>
      </c>
      <c r="G40" s="83" t="s">
        <v>47</v>
      </c>
    </row>
    <row r="41" spans="1:7" x14ac:dyDescent="0.25">
      <c r="A41" s="4"/>
      <c r="B41" s="4"/>
      <c r="C41" s="4"/>
    </row>
    <row r="42" spans="1:7" x14ac:dyDescent="0.25">
      <c r="A42" s="4"/>
      <c r="B42" s="29"/>
      <c r="C42" s="30"/>
    </row>
    <row r="43" spans="1:7" ht="13" x14ac:dyDescent="0.3">
      <c r="A43" s="4" t="s">
        <v>195</v>
      </c>
      <c r="B43" s="36" t="s">
        <v>196</v>
      </c>
      <c r="C43" s="30"/>
    </row>
    <row r="44" spans="1:7" ht="13.5" thickBot="1" x14ac:dyDescent="0.35">
      <c r="A44" s="4"/>
      <c r="B44" s="36" t="s">
        <v>197</v>
      </c>
      <c r="C44" s="30"/>
    </row>
    <row r="45" spans="1:7" ht="13" x14ac:dyDescent="0.3">
      <c r="A45" s="4"/>
      <c r="B45" s="36" t="s">
        <v>198</v>
      </c>
      <c r="C45" s="22" t="s">
        <v>8</v>
      </c>
      <c r="D45" s="34">
        <f>[5]Global!$D$104</f>
        <v>16</v>
      </c>
      <c r="E45" s="17">
        <v>15</v>
      </c>
      <c r="F45" s="17">
        <v>15</v>
      </c>
      <c r="G45" s="17">
        <v>14</v>
      </c>
    </row>
    <row r="46" spans="1:7" ht="13" x14ac:dyDescent="0.3">
      <c r="A46" s="4"/>
      <c r="B46" s="36" t="s">
        <v>177</v>
      </c>
      <c r="C46" s="30"/>
      <c r="D46" s="40">
        <f>[5]Global!$D$105</f>
        <v>1</v>
      </c>
      <c r="E46" s="21">
        <v>1</v>
      </c>
      <c r="F46" s="21">
        <v>1</v>
      </c>
      <c r="G46" s="21">
        <v>1</v>
      </c>
    </row>
    <row r="47" spans="1:7" ht="13.5" thickBot="1" x14ac:dyDescent="0.35">
      <c r="A47" s="4"/>
      <c r="B47" s="36" t="s">
        <v>199</v>
      </c>
      <c r="C47" s="30"/>
    </row>
    <row r="48" spans="1:7" ht="13" x14ac:dyDescent="0.3">
      <c r="A48" s="4"/>
      <c r="B48" s="36" t="s">
        <v>198</v>
      </c>
      <c r="C48" s="22" t="s">
        <v>8</v>
      </c>
      <c r="D48" s="34">
        <f>[5]Global!$D$111</f>
        <v>116</v>
      </c>
      <c r="E48" s="17">
        <v>135</v>
      </c>
      <c r="F48" s="17">
        <v>124</v>
      </c>
      <c r="G48" s="17">
        <v>7</v>
      </c>
    </row>
    <row r="49" spans="1:7" ht="13" x14ac:dyDescent="0.3">
      <c r="A49" s="4"/>
      <c r="B49" s="91" t="s">
        <v>177</v>
      </c>
      <c r="C49" s="46"/>
      <c r="D49" s="40">
        <f>[5]Global!$D$112</f>
        <v>1</v>
      </c>
      <c r="E49" s="21">
        <v>0.97826086956521741</v>
      </c>
      <c r="F49" s="21">
        <v>0.98412698412698407</v>
      </c>
      <c r="G49" s="21">
        <v>1</v>
      </c>
    </row>
    <row r="50" spans="1:7" x14ac:dyDescent="0.25">
      <c r="A50" s="4"/>
      <c r="B50" s="4"/>
      <c r="C50" s="4"/>
    </row>
    <row r="51" spans="1:7" ht="13.5" thickBot="1" x14ac:dyDescent="0.35">
      <c r="A51" s="4" t="s">
        <v>200</v>
      </c>
      <c r="B51" s="28" t="s">
        <v>201</v>
      </c>
      <c r="C51" s="26"/>
    </row>
    <row r="52" spans="1:7" ht="13" x14ac:dyDescent="0.3">
      <c r="A52" s="4"/>
      <c r="B52" s="31"/>
      <c r="C52" s="27" t="s">
        <v>8</v>
      </c>
      <c r="D52" s="115">
        <f>[5]Global!$D$131</f>
        <v>0</v>
      </c>
      <c r="E52" s="116">
        <v>0</v>
      </c>
      <c r="F52" s="116">
        <v>0</v>
      </c>
      <c r="G52" s="116">
        <v>0</v>
      </c>
    </row>
    <row r="53" spans="1:7" x14ac:dyDescent="0.25">
      <c r="A53" s="4"/>
      <c r="B53" s="4"/>
      <c r="C53" s="4"/>
    </row>
    <row r="54" spans="1:7" ht="13" x14ac:dyDescent="0.3">
      <c r="A54" s="4" t="s">
        <v>202</v>
      </c>
      <c r="B54" s="28" t="s">
        <v>203</v>
      </c>
      <c r="C54" s="26"/>
    </row>
    <row r="55" spans="1:7" ht="13" x14ac:dyDescent="0.3">
      <c r="A55" s="4"/>
      <c r="B55" s="36" t="s">
        <v>8</v>
      </c>
      <c r="C55" s="30" t="s">
        <v>204</v>
      </c>
      <c r="D55" s="33">
        <f>[5]Global!$D$174</f>
        <v>78</v>
      </c>
      <c r="E55" s="14">
        <v>15</v>
      </c>
      <c r="F55" s="14">
        <v>20</v>
      </c>
      <c r="G55" s="14">
        <v>32</v>
      </c>
    </row>
    <row r="56" spans="1:7" ht="13" x14ac:dyDescent="0.3">
      <c r="A56" s="4"/>
      <c r="B56" s="36"/>
      <c r="C56" s="30" t="s">
        <v>205</v>
      </c>
      <c r="D56" s="33">
        <f>[5]Global!$D$175</f>
        <v>9</v>
      </c>
      <c r="E56" s="14">
        <v>15</v>
      </c>
      <c r="F56" s="14">
        <v>20</v>
      </c>
      <c r="G56" s="14">
        <v>32</v>
      </c>
    </row>
    <row r="57" spans="1:7" ht="13" x14ac:dyDescent="0.3">
      <c r="A57" s="4"/>
      <c r="B57" s="36"/>
      <c r="C57" s="30" t="s">
        <v>206</v>
      </c>
      <c r="D57" s="33">
        <f>[5]Global!$D$176</f>
        <v>69</v>
      </c>
      <c r="E57" s="14">
        <v>1</v>
      </c>
      <c r="F57" s="14">
        <v>12</v>
      </c>
      <c r="G57" s="14">
        <v>12</v>
      </c>
    </row>
    <row r="58" spans="1:7" ht="38" x14ac:dyDescent="0.3">
      <c r="A58" s="4"/>
      <c r="B58" s="36"/>
      <c r="C58" s="93" t="s">
        <v>207</v>
      </c>
      <c r="D58" s="33">
        <f>[5]Global!$D$177</f>
        <v>6</v>
      </c>
      <c r="E58" s="14">
        <v>8</v>
      </c>
      <c r="F58" s="14">
        <v>8</v>
      </c>
      <c r="G58" s="14">
        <v>3</v>
      </c>
    </row>
    <row r="59" spans="1:7" ht="13" x14ac:dyDescent="0.3">
      <c r="A59" s="4"/>
      <c r="B59" s="36"/>
      <c r="C59" s="37" t="s">
        <v>208</v>
      </c>
      <c r="D59" s="120"/>
      <c r="E59" s="121"/>
      <c r="F59" s="121"/>
      <c r="G59" s="121"/>
    </row>
    <row r="60" spans="1:7" ht="13" x14ac:dyDescent="0.3">
      <c r="A60" s="4"/>
      <c r="B60" s="36"/>
      <c r="C60" s="30" t="s">
        <v>209</v>
      </c>
      <c r="D60" s="33">
        <f>[5]Global!$D$179</f>
        <v>5</v>
      </c>
      <c r="E60" s="14">
        <v>0</v>
      </c>
      <c r="F60" s="14">
        <v>4</v>
      </c>
      <c r="G60" s="14">
        <v>1</v>
      </c>
    </row>
    <row r="61" spans="1:7" ht="13" x14ac:dyDescent="0.3">
      <c r="A61" s="4"/>
      <c r="B61" s="36"/>
      <c r="C61" s="30" t="s">
        <v>210</v>
      </c>
      <c r="D61" s="33">
        <f>[5]Global!$D$180</f>
        <v>152</v>
      </c>
      <c r="E61" s="14">
        <v>104</v>
      </c>
      <c r="F61" s="14">
        <v>113</v>
      </c>
      <c r="G61" s="14">
        <v>24</v>
      </c>
    </row>
    <row r="62" spans="1:7" ht="13" x14ac:dyDescent="0.3">
      <c r="A62" s="4"/>
      <c r="B62" s="36"/>
      <c r="C62" s="30" t="s">
        <v>211</v>
      </c>
      <c r="D62" s="33">
        <f>[5]Global!$D$181</f>
        <v>4</v>
      </c>
      <c r="E62" s="14">
        <v>0</v>
      </c>
      <c r="F62" s="14">
        <v>2</v>
      </c>
      <c r="G62" s="14">
        <v>1</v>
      </c>
    </row>
    <row r="63" spans="1:7" ht="13" x14ac:dyDescent="0.3">
      <c r="A63" s="4"/>
      <c r="B63" s="36"/>
      <c r="C63" s="30" t="s">
        <v>212</v>
      </c>
      <c r="D63" s="33">
        <f>[5]Global!$D$182</f>
        <v>1</v>
      </c>
      <c r="E63" s="14">
        <v>0</v>
      </c>
      <c r="F63" s="14">
        <v>1</v>
      </c>
      <c r="G63" s="14">
        <v>1</v>
      </c>
    </row>
    <row r="64" spans="1:7" ht="13" x14ac:dyDescent="0.3">
      <c r="A64" s="4"/>
      <c r="B64" s="91"/>
      <c r="C64" s="46" t="s">
        <v>213</v>
      </c>
      <c r="D64" s="33">
        <f>[5]Global!$D$183</f>
        <v>25</v>
      </c>
      <c r="E64" s="14">
        <v>4</v>
      </c>
      <c r="F64" s="14">
        <v>1</v>
      </c>
      <c r="G64" s="14">
        <v>4</v>
      </c>
    </row>
    <row r="65" spans="1:7" x14ac:dyDescent="0.25">
      <c r="A65" s="4"/>
      <c r="B65" s="4"/>
      <c r="C65" s="4"/>
    </row>
    <row r="66" spans="1:7" ht="13" x14ac:dyDescent="0.3">
      <c r="A66" s="4" t="s">
        <v>214</v>
      </c>
      <c r="B66" s="28" t="s">
        <v>215</v>
      </c>
      <c r="C66" s="26"/>
      <c r="D66" s="86"/>
      <c r="E66" s="86"/>
      <c r="F66" s="86"/>
      <c r="G66" s="86"/>
    </row>
    <row r="67" spans="1:7" x14ac:dyDescent="0.25">
      <c r="A67" s="4"/>
      <c r="B67" s="29" t="s">
        <v>216</v>
      </c>
      <c r="C67" s="30"/>
      <c r="D67" s="25">
        <f>[5]Global!$D$186</f>
        <v>4</v>
      </c>
      <c r="E67" s="3">
        <v>4</v>
      </c>
      <c r="F67" s="3">
        <v>5</v>
      </c>
      <c r="G67" s="3">
        <v>5</v>
      </c>
    </row>
    <row r="68" spans="1:7" x14ac:dyDescent="0.25">
      <c r="A68" s="4"/>
      <c r="B68" s="29" t="s">
        <v>217</v>
      </c>
      <c r="C68" s="30"/>
      <c r="D68" s="25">
        <f>[5]Global!$D$187</f>
        <v>4</v>
      </c>
      <c r="E68" s="3">
        <v>4</v>
      </c>
      <c r="F68" s="3">
        <v>5</v>
      </c>
      <c r="G68" s="3">
        <v>8</v>
      </c>
    </row>
    <row r="69" spans="1:7" x14ac:dyDescent="0.25">
      <c r="A69" s="4"/>
      <c r="B69" s="29" t="s">
        <v>218</v>
      </c>
      <c r="C69" s="30"/>
      <c r="D69" s="39">
        <f>[5]Global!$D$188</f>
        <v>1</v>
      </c>
      <c r="E69" s="3">
        <v>1</v>
      </c>
      <c r="F69" s="3">
        <v>1</v>
      </c>
      <c r="G69" s="3">
        <v>1.6</v>
      </c>
    </row>
    <row r="70" spans="1:7" x14ac:dyDescent="0.25">
      <c r="A70" s="4"/>
      <c r="B70" s="29" t="s">
        <v>219</v>
      </c>
      <c r="C70" s="30"/>
      <c r="D70" s="47">
        <f>[5]Global!$D$190</f>
        <v>3</v>
      </c>
      <c r="E70" s="3">
        <v>2</v>
      </c>
      <c r="F70" s="3">
        <v>1</v>
      </c>
      <c r="G70" s="3">
        <v>1</v>
      </c>
    </row>
    <row r="71" spans="1:7" x14ac:dyDescent="0.25">
      <c r="A71" s="4"/>
      <c r="B71" s="29" t="s">
        <v>220</v>
      </c>
      <c r="C71" s="30"/>
      <c r="D71" s="39">
        <f>[5]Global!$D$191</f>
        <v>1</v>
      </c>
      <c r="E71" s="3">
        <v>1</v>
      </c>
      <c r="F71" s="3">
        <v>1</v>
      </c>
      <c r="G71" s="3">
        <v>1</v>
      </c>
    </row>
    <row r="72" spans="1:7" x14ac:dyDescent="0.25">
      <c r="A72" s="4"/>
      <c r="B72" s="31" t="s">
        <v>221</v>
      </c>
      <c r="C72" s="46"/>
      <c r="D72" s="129">
        <f>[1]CONSOLIDATED!$D$94</f>
        <v>302116</v>
      </c>
      <c r="E72" s="87">
        <v>202024</v>
      </c>
      <c r="F72" s="87">
        <v>200000</v>
      </c>
      <c r="G72" s="87">
        <v>177296</v>
      </c>
    </row>
    <row r="73" spans="1:7" x14ac:dyDescent="0.25">
      <c r="A73" s="4"/>
      <c r="B73" s="4"/>
      <c r="C73" s="4"/>
    </row>
    <row r="74" spans="1:7" x14ac:dyDescent="0.25">
      <c r="A74" s="4"/>
      <c r="B74" s="4"/>
      <c r="C74" s="4"/>
    </row>
    <row r="75" spans="1:7" ht="13" x14ac:dyDescent="0.3">
      <c r="A75" s="4" t="s">
        <v>222</v>
      </c>
      <c r="B75" s="28" t="s">
        <v>223</v>
      </c>
      <c r="C75" s="26"/>
    </row>
    <row r="76" spans="1:7" x14ac:dyDescent="0.25">
      <c r="A76" s="4"/>
      <c r="B76" s="29"/>
      <c r="C76" s="30" t="s">
        <v>74</v>
      </c>
      <c r="D76" s="33" t="str">
        <f>[5]Global!$D$199</f>
        <v>Yes</v>
      </c>
      <c r="E76" s="14" t="s">
        <v>52</v>
      </c>
      <c r="F76" s="14" t="s">
        <v>224</v>
      </c>
      <c r="G76" s="14" t="s">
        <v>52</v>
      </c>
    </row>
    <row r="77" spans="1:7" x14ac:dyDescent="0.25">
      <c r="A77" s="4"/>
      <c r="B77" s="29"/>
      <c r="C77" s="30" t="s">
        <v>37</v>
      </c>
      <c r="D77" s="33" t="str">
        <f>[5]Global!$D$200</f>
        <v>Yes</v>
      </c>
      <c r="E77" s="14" t="s">
        <v>52</v>
      </c>
      <c r="F77" s="14" t="s">
        <v>52</v>
      </c>
      <c r="G77" s="14" t="s">
        <v>52</v>
      </c>
    </row>
    <row r="78" spans="1:7" x14ac:dyDescent="0.25">
      <c r="A78" s="4"/>
      <c r="B78" s="29"/>
      <c r="C78" s="30" t="s">
        <v>6</v>
      </c>
      <c r="D78" s="33" t="str">
        <f>[5]Global!$D$201</f>
        <v>Yes</v>
      </c>
      <c r="E78" s="14" t="s">
        <v>52</v>
      </c>
      <c r="F78" s="14" t="s">
        <v>52</v>
      </c>
      <c r="G78" s="14" t="s">
        <v>52</v>
      </c>
    </row>
    <row r="79" spans="1:7" x14ac:dyDescent="0.25">
      <c r="A79" s="4"/>
      <c r="B79" s="29"/>
      <c r="C79" s="30" t="s">
        <v>7</v>
      </c>
      <c r="D79" s="33" t="str">
        <f>[5]Global!$D$202</f>
        <v>Yes</v>
      </c>
      <c r="E79" s="14" t="s">
        <v>52</v>
      </c>
      <c r="F79" s="14" t="s">
        <v>52</v>
      </c>
      <c r="G79" s="14" t="s">
        <v>52</v>
      </c>
    </row>
    <row r="80" spans="1:7" x14ac:dyDescent="0.25">
      <c r="A80" s="4"/>
      <c r="B80" s="4"/>
      <c r="C80" s="4"/>
      <c r="D80" s="88"/>
      <c r="E80" s="88"/>
      <c r="F80" s="88"/>
      <c r="G80" s="88"/>
    </row>
    <row r="81" spans="1:7" ht="13" x14ac:dyDescent="0.3">
      <c r="A81" s="4" t="s">
        <v>225</v>
      </c>
      <c r="B81" s="28" t="s">
        <v>226</v>
      </c>
      <c r="C81" s="26"/>
    </row>
    <row r="82" spans="1:7" x14ac:dyDescent="0.25">
      <c r="A82" s="4"/>
      <c r="B82" s="29"/>
      <c r="C82" s="30" t="s">
        <v>74</v>
      </c>
      <c r="D82" s="33" t="str">
        <f>[5]Global!$D$205</f>
        <v>Yes</v>
      </c>
      <c r="E82" s="14" t="s">
        <v>52</v>
      </c>
      <c r="F82" s="14" t="s">
        <v>52</v>
      </c>
      <c r="G82" s="14" t="s">
        <v>52</v>
      </c>
    </row>
    <row r="83" spans="1:7" x14ac:dyDescent="0.25">
      <c r="A83" s="4"/>
      <c r="B83" s="29"/>
      <c r="C83" s="30" t="s">
        <v>37</v>
      </c>
      <c r="D83" s="33" t="str">
        <f>[5]Global!$D$206</f>
        <v>Yes</v>
      </c>
      <c r="E83" s="14" t="s">
        <v>52</v>
      </c>
      <c r="F83" s="14" t="s">
        <v>52</v>
      </c>
      <c r="G83" s="14" t="s">
        <v>52</v>
      </c>
    </row>
    <row r="84" spans="1:7" x14ac:dyDescent="0.25">
      <c r="A84" s="4"/>
      <c r="B84" s="29"/>
      <c r="C84" s="30" t="s">
        <v>6</v>
      </c>
      <c r="D84" s="33" t="str">
        <f>[5]Global!$D$207</f>
        <v>Yes</v>
      </c>
      <c r="E84" s="14" t="s">
        <v>52</v>
      </c>
      <c r="F84" s="14" t="s">
        <v>52</v>
      </c>
      <c r="G84" s="14" t="s">
        <v>52</v>
      </c>
    </row>
    <row r="85" spans="1:7" x14ac:dyDescent="0.25">
      <c r="A85" s="4"/>
      <c r="B85" s="29"/>
      <c r="C85" s="30" t="s">
        <v>7</v>
      </c>
      <c r="D85" s="33" t="str">
        <f>[5]Global!$D$208</f>
        <v>Yes</v>
      </c>
      <c r="E85" s="14" t="s">
        <v>52</v>
      </c>
      <c r="F85" s="14" t="s">
        <v>52</v>
      </c>
      <c r="G85" s="14" t="s">
        <v>52</v>
      </c>
    </row>
    <row r="86" spans="1:7" x14ac:dyDescent="0.25">
      <c r="A86" s="4"/>
      <c r="B86" s="4"/>
      <c r="C86" s="4"/>
    </row>
    <row r="87" spans="1:7" ht="13" x14ac:dyDescent="0.3">
      <c r="A87" s="4" t="s">
        <v>227</v>
      </c>
      <c r="B87" s="28" t="s">
        <v>228</v>
      </c>
      <c r="C87" s="26"/>
    </row>
    <row r="88" spans="1:7" x14ac:dyDescent="0.25">
      <c r="A88" s="4"/>
      <c r="B88" s="29"/>
      <c r="C88" s="30" t="s">
        <v>229</v>
      </c>
      <c r="D88" s="94" t="str">
        <f>[5]Global!$D$217</f>
        <v>N/ap</v>
      </c>
      <c r="E88" s="89" t="s">
        <v>38</v>
      </c>
      <c r="F88" s="89" t="s">
        <v>38</v>
      </c>
      <c r="G88" s="89" t="s">
        <v>38</v>
      </c>
    </row>
    <row r="89" spans="1:7" x14ac:dyDescent="0.25">
      <c r="A89" s="4"/>
      <c r="B89" s="29"/>
      <c r="C89" s="30" t="s">
        <v>74</v>
      </c>
      <c r="D89" s="94" t="str">
        <f>[5]Global!$D$218</f>
        <v>No artisanal mining</v>
      </c>
      <c r="E89" s="89" t="s">
        <v>230</v>
      </c>
      <c r="F89" s="89" t="s">
        <v>231</v>
      </c>
      <c r="G89" s="89" t="s">
        <v>38</v>
      </c>
    </row>
    <row r="90" spans="1:7" x14ac:dyDescent="0.25">
      <c r="A90" s="4"/>
      <c r="B90" s="29"/>
      <c r="C90" s="30" t="s">
        <v>37</v>
      </c>
      <c r="D90" s="94" t="str">
        <f>[5]Global!$D$219</f>
        <v>No artisanal mining</v>
      </c>
      <c r="E90" s="89" t="s">
        <v>230</v>
      </c>
      <c r="F90" s="89" t="s">
        <v>231</v>
      </c>
      <c r="G90" s="89" t="s">
        <v>38</v>
      </c>
    </row>
    <row r="91" spans="1:7" ht="237.5" x14ac:dyDescent="0.25">
      <c r="A91" s="4"/>
      <c r="B91" s="29"/>
      <c r="C91" s="30" t="s">
        <v>6</v>
      </c>
      <c r="D91" s="94" t="str">
        <f>[5]Global!$D$220</f>
        <v>In the Pampacancha area, the risk of informal mining is that they delay reaching agreements with the possessors or their expectations are high to withdraw from their lands.
Hudbay already has an agreement with the community on the surface right of the land, but it is also planned to reach agreements with the owners who in some cases carry out informal mining or rent their land for the development of this activity.</v>
      </c>
      <c r="E91" s="90" t="s">
        <v>232</v>
      </c>
      <c r="F91" s="90" t="s">
        <v>232</v>
      </c>
      <c r="G91" s="90" t="s">
        <v>233</v>
      </c>
    </row>
    <row r="92" spans="1:7" ht="140.5" x14ac:dyDescent="0.25">
      <c r="A92" s="4"/>
      <c r="B92" s="29"/>
      <c r="C92" s="30" t="s">
        <v>7</v>
      </c>
      <c r="D92" s="94" t="str">
        <f>[5]Global!$D$221</f>
        <v xml:space="preserve">Artisanal Mining continues to be active adjacent to the Trilco camp. </v>
      </c>
      <c r="E92" s="90" t="s">
        <v>234</v>
      </c>
      <c r="F92" s="90" t="s">
        <v>235</v>
      </c>
      <c r="G92" s="90" t="s">
        <v>134</v>
      </c>
    </row>
  </sheetData>
  <pageMargins left="0.7" right="0.7" top="0.75" bottom="0.75" header="0.3" footer="0.3"/>
  <pageSetup scale="80" fitToHeight="0" orientation="landscape" r:id="rId1"/>
  <headerFooter>
    <oddHeader>&amp;A</oddHeader>
    <oddFooter>&amp;CPage &amp;P of &amp;N&amp;R&amp;D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3DDC7-181C-42E8-AE33-E8F73D1912B0}">
  <sheetPr>
    <pageSetUpPr fitToPage="1"/>
  </sheetPr>
  <dimension ref="A1:K117"/>
  <sheetViews>
    <sheetView zoomScale="120" zoomScaleNormal="120" workbookViewId="0">
      <pane xSplit="3" ySplit="1" topLeftCell="D2" activePane="bottomRight" state="frozen"/>
      <selection pane="topRight" activeCell="D1" sqref="D1"/>
      <selection pane="bottomLeft" activeCell="A2" sqref="A2"/>
      <selection pane="bottomRight"/>
    </sheetView>
  </sheetViews>
  <sheetFormatPr defaultColWidth="9.1796875" defaultRowHeight="12.5" x14ac:dyDescent="0.25"/>
  <cols>
    <col min="1" max="1" width="7.7265625" style="1" customWidth="1"/>
    <col min="2" max="2" width="22.7265625" style="1" customWidth="1"/>
    <col min="3" max="3" width="18.81640625" style="1" customWidth="1"/>
    <col min="4" max="7" width="20.7265625" style="1" customWidth="1"/>
    <col min="8" max="16384" width="9.1796875" style="1"/>
  </cols>
  <sheetData>
    <row r="1" spans="1:11" ht="14" x14ac:dyDescent="0.3">
      <c r="A1" s="95" t="s">
        <v>32</v>
      </c>
      <c r="B1" s="95"/>
      <c r="C1" s="95"/>
      <c r="D1" s="97">
        <v>2019</v>
      </c>
      <c r="E1" s="97">
        <v>2018</v>
      </c>
      <c r="F1" s="97">
        <v>2017</v>
      </c>
      <c r="G1" s="97">
        <v>2016</v>
      </c>
    </row>
    <row r="2" spans="1:11" ht="13" x14ac:dyDescent="0.3">
      <c r="A2" s="4" t="s">
        <v>236</v>
      </c>
      <c r="B2" s="5" t="s">
        <v>237</v>
      </c>
      <c r="C2" s="4"/>
    </row>
    <row r="3" spans="1:11" x14ac:dyDescent="0.25">
      <c r="A3" s="4"/>
      <c r="B3" s="4"/>
      <c r="C3" s="4" t="s">
        <v>238</v>
      </c>
      <c r="D3" s="42">
        <f>[6]Global!$D$4</f>
        <v>615.24250264213003</v>
      </c>
      <c r="E3" s="42">
        <v>792.9184336697399</v>
      </c>
      <c r="F3" s="42">
        <v>628.55641519254004</v>
      </c>
      <c r="G3" s="42">
        <v>578.6699903501999</v>
      </c>
    </row>
    <row r="4" spans="1:11" x14ac:dyDescent="0.25">
      <c r="A4" s="4"/>
      <c r="B4" s="4"/>
      <c r="C4" s="4" t="s">
        <v>239</v>
      </c>
      <c r="D4" s="42">
        <f>[6]Global!$D$5</f>
        <v>1794.0024099524398</v>
      </c>
      <c r="E4" s="42">
        <v>1777.8941737336004</v>
      </c>
      <c r="F4" s="42">
        <v>2018.9681063979601</v>
      </c>
      <c r="G4" s="42">
        <v>1940.7271523409806</v>
      </c>
    </row>
    <row r="5" spans="1:11" x14ac:dyDescent="0.25">
      <c r="A5" s="4"/>
      <c r="B5" s="4"/>
      <c r="C5" s="4" t="s">
        <v>240</v>
      </c>
      <c r="D5" s="42">
        <f>[6]Global!$D$6</f>
        <v>0</v>
      </c>
      <c r="E5" s="42">
        <v>0</v>
      </c>
      <c r="F5" s="42">
        <v>0</v>
      </c>
      <c r="G5" s="42">
        <v>0</v>
      </c>
    </row>
    <row r="6" spans="1:11" x14ac:dyDescent="0.25">
      <c r="A6" s="4"/>
      <c r="B6" s="4"/>
      <c r="C6" s="4" t="s">
        <v>241</v>
      </c>
      <c r="D6" s="42">
        <f>[6]Global!$D$7</f>
        <v>15.236043827999998</v>
      </c>
      <c r="E6" s="42">
        <v>14.844140088599998</v>
      </c>
      <c r="F6" s="42">
        <v>16.230751167999998</v>
      </c>
      <c r="G6" s="42">
        <v>13.698114467199996</v>
      </c>
    </row>
    <row r="7" spans="1:11" ht="13" thickBot="1" x14ac:dyDescent="0.3">
      <c r="A7" s="4"/>
      <c r="B7" s="4"/>
      <c r="C7" s="4" t="s">
        <v>213</v>
      </c>
      <c r="D7" s="44">
        <f>[6]Global!$D$8</f>
        <v>0</v>
      </c>
      <c r="E7" s="44">
        <v>0</v>
      </c>
      <c r="F7" s="44">
        <v>0</v>
      </c>
      <c r="G7" s="44">
        <v>0</v>
      </c>
    </row>
    <row r="8" spans="1:11" ht="13" x14ac:dyDescent="0.3">
      <c r="A8" s="4"/>
      <c r="B8" s="4"/>
      <c r="C8" s="16" t="s">
        <v>8</v>
      </c>
      <c r="D8" s="45">
        <f>[6]Global!$D$9</f>
        <v>2424.4809564225702</v>
      </c>
      <c r="E8" s="45">
        <v>2585.6567474919402</v>
      </c>
      <c r="F8" s="45">
        <v>2663.7552727585003</v>
      </c>
      <c r="G8" s="45">
        <v>2533.0952571583798</v>
      </c>
    </row>
    <row r="9" spans="1:11" x14ac:dyDescent="0.25">
      <c r="A9" s="4"/>
      <c r="B9" s="4"/>
      <c r="C9" s="4"/>
    </row>
    <row r="10" spans="1:11" ht="13" x14ac:dyDescent="0.3">
      <c r="A10" s="4"/>
      <c r="B10" s="5" t="s">
        <v>242</v>
      </c>
      <c r="C10" s="4"/>
    </row>
    <row r="11" spans="1:11" x14ac:dyDescent="0.25">
      <c r="A11" s="4"/>
      <c r="B11" s="4"/>
      <c r="C11" s="4" t="s">
        <v>243</v>
      </c>
      <c r="D11" s="122">
        <f>[6]Global!$D$12</f>
        <v>5904.533266516838</v>
      </c>
      <c r="E11" s="122">
        <v>5819.6880593163069</v>
      </c>
      <c r="F11" s="122">
        <v>5652.2473583599131</v>
      </c>
      <c r="G11" s="122">
        <v>5262.5594762273804</v>
      </c>
    </row>
    <row r="12" spans="1:11" x14ac:dyDescent="0.25">
      <c r="A12" s="4"/>
      <c r="B12" s="4"/>
      <c r="C12" s="4"/>
      <c r="D12" s="101"/>
      <c r="E12" s="101"/>
      <c r="F12" s="101"/>
      <c r="G12" s="101"/>
      <c r="K12" s="131"/>
    </row>
    <row r="13" spans="1:11" ht="13" x14ac:dyDescent="0.3">
      <c r="A13" s="4"/>
      <c r="B13" s="5" t="s">
        <v>244</v>
      </c>
      <c r="C13" s="4"/>
      <c r="D13" s="101"/>
      <c r="E13" s="101"/>
      <c r="F13" s="101"/>
      <c r="G13" s="101"/>
      <c r="J13" s="131"/>
      <c r="K13" s="131"/>
    </row>
    <row r="14" spans="1:11" x14ac:dyDescent="0.25">
      <c r="A14" s="4"/>
      <c r="B14" s="4"/>
      <c r="C14" s="4" t="s">
        <v>245</v>
      </c>
      <c r="D14" s="100">
        <f>[6]Global!$D$15</f>
        <v>0.83520226799999997</v>
      </c>
      <c r="E14" s="100">
        <v>0.41932799999999998</v>
      </c>
      <c r="F14" s="100">
        <v>0.47289599999999998</v>
      </c>
      <c r="G14" s="100">
        <v>0.49449599999999999</v>
      </c>
    </row>
    <row r="15" spans="1:11" x14ac:dyDescent="0.25">
      <c r="A15" s="4"/>
      <c r="B15" s="4"/>
      <c r="C15" s="4"/>
      <c r="D15" s="101"/>
      <c r="E15" s="101"/>
      <c r="F15" s="101"/>
      <c r="G15" s="101"/>
    </row>
    <row r="16" spans="1:11" ht="13" x14ac:dyDescent="0.3">
      <c r="A16" s="4"/>
      <c r="B16" s="5" t="s">
        <v>246</v>
      </c>
      <c r="C16" s="4"/>
      <c r="D16" s="122">
        <f>[6]Global!$D$17</f>
        <v>5903.6980642488379</v>
      </c>
      <c r="E16" s="122">
        <v>5819.2687313163069</v>
      </c>
      <c r="F16" s="122">
        <v>5651.7744623599128</v>
      </c>
      <c r="G16" s="122">
        <v>5262.0649802273801</v>
      </c>
    </row>
    <row r="17" spans="1:7" x14ac:dyDescent="0.25">
      <c r="A17" s="4"/>
      <c r="B17" s="4"/>
      <c r="C17" s="4"/>
    </row>
    <row r="18" spans="1:7" ht="13" x14ac:dyDescent="0.3">
      <c r="A18" s="4" t="s">
        <v>247</v>
      </c>
      <c r="B18" s="5" t="s">
        <v>248</v>
      </c>
      <c r="C18" s="4"/>
      <c r="D18" s="81">
        <f>'[6]Energy (EN3,5)'!$H$41</f>
        <v>23.078646325515056</v>
      </c>
      <c r="E18" s="81">
        <f>'[6]Energy (EN3,5)'!$I$41</f>
        <v>22.575879666935268</v>
      </c>
      <c r="F18" s="81">
        <f>'[6]Energy (EN3,5)'!$J$41</f>
        <v>20.826446280991735</v>
      </c>
      <c r="G18" s="81">
        <f>'[6]Energy (EN3,5)'!$K$41</f>
        <v>20.108331183905083</v>
      </c>
    </row>
    <row r="19" spans="1:7" x14ac:dyDescent="0.25">
      <c r="A19" s="4"/>
      <c r="B19" s="19" t="s">
        <v>332</v>
      </c>
      <c r="C19" s="4"/>
    </row>
    <row r="20" spans="1:7" x14ac:dyDescent="0.25">
      <c r="A20" s="4"/>
      <c r="B20" s="4"/>
      <c r="C20" s="4"/>
    </row>
    <row r="21" spans="1:7" ht="13" x14ac:dyDescent="0.3">
      <c r="A21" s="4"/>
      <c r="B21" s="5" t="s">
        <v>249</v>
      </c>
      <c r="C21" s="4"/>
    </row>
    <row r="22" spans="1:7" x14ac:dyDescent="0.25">
      <c r="A22" s="4" t="s">
        <v>250</v>
      </c>
      <c r="B22" s="4"/>
      <c r="C22" s="4" t="s">
        <v>251</v>
      </c>
      <c r="D22" s="81">
        <f>[6]Global!$D$32</f>
        <v>160.83470469202896</v>
      </c>
      <c r="E22" s="81">
        <v>170.18778020295599</v>
      </c>
      <c r="F22" s="81">
        <v>177.17450014268704</v>
      </c>
      <c r="G22" s="81">
        <v>170.95822778600674</v>
      </c>
    </row>
    <row r="23" spans="1:7" ht="13" thickBot="1" x14ac:dyDescent="0.3">
      <c r="A23" s="4" t="s">
        <v>252</v>
      </c>
      <c r="B23" s="4"/>
      <c r="C23" s="4" t="s">
        <v>253</v>
      </c>
      <c r="D23" s="98">
        <f>[6]Global!$D$33</f>
        <v>401.94931552428642</v>
      </c>
      <c r="E23" s="98">
        <v>403.10307132681965</v>
      </c>
      <c r="F23" s="98">
        <v>363.47906298729862</v>
      </c>
      <c r="G23" s="98">
        <v>322.31351845722645</v>
      </c>
    </row>
    <row r="24" spans="1:7" ht="13" x14ac:dyDescent="0.3">
      <c r="A24" s="4"/>
      <c r="B24" s="4"/>
      <c r="C24" s="16" t="s">
        <v>8</v>
      </c>
      <c r="D24" s="99">
        <f>[6]Global!$D$34</f>
        <v>562.78402021631541</v>
      </c>
      <c r="E24" s="99">
        <v>573.29085152977564</v>
      </c>
      <c r="F24" s="99">
        <v>540.65356312998563</v>
      </c>
      <c r="G24" s="99">
        <v>493.27174624323322</v>
      </c>
    </row>
    <row r="25" spans="1:7" x14ac:dyDescent="0.25">
      <c r="A25" s="4"/>
      <c r="B25" s="4"/>
      <c r="C25" s="4"/>
    </row>
    <row r="26" spans="1:7" ht="13" x14ac:dyDescent="0.3">
      <c r="A26" s="4" t="s">
        <v>254</v>
      </c>
      <c r="B26" s="5" t="s">
        <v>255</v>
      </c>
      <c r="C26" s="4"/>
      <c r="D26" s="81">
        <f>[6]Global!$D$36</f>
        <v>2.1850853217591268</v>
      </c>
      <c r="E26" s="81">
        <v>2.1196332696032258</v>
      </c>
      <c r="F26" s="81">
        <v>1.84</v>
      </c>
      <c r="G26" s="81">
        <v>1.7301709794571489</v>
      </c>
    </row>
    <row r="27" spans="1:7" x14ac:dyDescent="0.25">
      <c r="A27" s="4"/>
      <c r="B27" s="19" t="s">
        <v>333</v>
      </c>
      <c r="C27" s="4"/>
      <c r="D27" s="128"/>
      <c r="E27" s="128"/>
      <c r="F27" s="128"/>
      <c r="G27" s="128"/>
    </row>
    <row r="28" spans="1:7" x14ac:dyDescent="0.25">
      <c r="A28" s="4"/>
      <c r="B28" s="4"/>
      <c r="C28" s="4"/>
    </row>
    <row r="29" spans="1:7" ht="13" x14ac:dyDescent="0.3">
      <c r="A29" s="4" t="s">
        <v>256</v>
      </c>
      <c r="B29" s="5" t="s">
        <v>257</v>
      </c>
      <c r="C29" s="4"/>
    </row>
    <row r="30" spans="1:7" ht="13" x14ac:dyDescent="0.3">
      <c r="A30" s="4"/>
      <c r="B30" s="5" t="s">
        <v>258</v>
      </c>
      <c r="C30" s="4" t="s">
        <v>36</v>
      </c>
      <c r="D30" s="80">
        <f>[6]Global!$D$39</f>
        <v>0.65182858303383084</v>
      </c>
      <c r="E30" s="80">
        <v>0.54390184913884498</v>
      </c>
      <c r="F30" s="80">
        <v>0.61829540540347683</v>
      </c>
      <c r="G30" s="80" t="s">
        <v>47</v>
      </c>
    </row>
    <row r="31" spans="1:7" x14ac:dyDescent="0.25">
      <c r="A31" s="4"/>
      <c r="B31" s="4"/>
      <c r="C31" s="4" t="s">
        <v>6</v>
      </c>
      <c r="D31" s="80" t="str">
        <f>[6]Global!$D$40</f>
        <v>N/av</v>
      </c>
      <c r="E31" s="80" t="s">
        <v>47</v>
      </c>
      <c r="F31" s="80" t="s">
        <v>47</v>
      </c>
      <c r="G31" s="80" t="s">
        <v>47</v>
      </c>
    </row>
    <row r="32" spans="1:7" ht="13" thickBot="1" x14ac:dyDescent="0.3">
      <c r="A32" s="4"/>
      <c r="B32" s="4"/>
      <c r="C32" s="4" t="s">
        <v>37</v>
      </c>
      <c r="D32" s="80">
        <f>[6]Global!$D$41</f>
        <v>0</v>
      </c>
      <c r="E32" s="80">
        <v>0</v>
      </c>
      <c r="F32" s="80">
        <v>0</v>
      </c>
      <c r="G32" s="80" t="s">
        <v>47</v>
      </c>
    </row>
    <row r="33" spans="1:7" ht="13" x14ac:dyDescent="0.3">
      <c r="A33" s="4"/>
      <c r="B33" s="5" t="s">
        <v>258</v>
      </c>
      <c r="C33" s="16" t="s">
        <v>8</v>
      </c>
      <c r="D33" s="102">
        <f>[6]Global!$D$42</f>
        <v>0.65182858303383084</v>
      </c>
      <c r="E33" s="102">
        <v>0.54390184913884498</v>
      </c>
      <c r="F33" s="102">
        <v>0.61829540540347683</v>
      </c>
      <c r="G33" s="102">
        <v>0.43809999999999999</v>
      </c>
    </row>
    <row r="34" spans="1:7" x14ac:dyDescent="0.25">
      <c r="A34" s="4"/>
      <c r="B34" s="4"/>
      <c r="C34" s="4"/>
    </row>
    <row r="35" spans="1:7" ht="13" x14ac:dyDescent="0.3">
      <c r="A35" s="4" t="s">
        <v>259</v>
      </c>
      <c r="B35" s="5" t="s">
        <v>260</v>
      </c>
      <c r="C35" s="4"/>
    </row>
    <row r="36" spans="1:7" x14ac:dyDescent="0.25">
      <c r="A36" s="4"/>
      <c r="B36" s="4"/>
      <c r="C36" s="4" t="s">
        <v>261</v>
      </c>
      <c r="D36" s="81">
        <f>[6]Global!$D$45</f>
        <v>12692.615251298999</v>
      </c>
      <c r="E36" s="81">
        <v>13770.007967011601</v>
      </c>
      <c r="F36" s="81">
        <v>11058.15033255</v>
      </c>
      <c r="G36" s="81">
        <v>10632.445550999999</v>
      </c>
    </row>
    <row r="37" spans="1:7" x14ac:dyDescent="0.25">
      <c r="A37" s="4"/>
      <c r="B37" s="4"/>
      <c r="C37" s="4" t="s">
        <v>262</v>
      </c>
      <c r="D37" s="81">
        <f>[6]Global!$D$46</f>
        <v>4144.3744800000004</v>
      </c>
      <c r="E37" s="81">
        <v>4154.8659059664406</v>
      </c>
      <c r="F37" s="81">
        <v>2746.8970592920004</v>
      </c>
      <c r="G37" s="81">
        <v>3582.0460199999998</v>
      </c>
    </row>
    <row r="38" spans="1:7" ht="37.5" x14ac:dyDescent="0.25">
      <c r="A38" s="4"/>
      <c r="B38" s="4"/>
      <c r="C38" s="85" t="s">
        <v>263</v>
      </c>
      <c r="D38" s="81">
        <f>[6]Global!$D$47</f>
        <v>5093.1410500000002</v>
      </c>
      <c r="E38" s="81">
        <v>6192.6440000000002</v>
      </c>
      <c r="F38" s="81">
        <v>10242.189646517505</v>
      </c>
      <c r="G38" s="81">
        <v>7143.1851559638153</v>
      </c>
    </row>
    <row r="39" spans="1:7" x14ac:dyDescent="0.25">
      <c r="A39" s="4"/>
      <c r="B39" s="4"/>
      <c r="C39" s="4" t="s">
        <v>264</v>
      </c>
      <c r="D39" s="81">
        <f>[6]Global!$D$48</f>
        <v>0</v>
      </c>
      <c r="E39" s="81">
        <v>0</v>
      </c>
      <c r="F39" s="81">
        <v>0</v>
      </c>
      <c r="G39" s="81">
        <v>0</v>
      </c>
    </row>
    <row r="40" spans="1:7" ht="13" thickBot="1" x14ac:dyDescent="0.3">
      <c r="A40" s="4"/>
      <c r="B40" s="4"/>
      <c r="C40" s="4" t="s">
        <v>265</v>
      </c>
      <c r="D40" s="98">
        <f>[6]Global!$D$49</f>
        <v>0.14000000000000001</v>
      </c>
      <c r="E40" s="98">
        <v>5.4149999999999997E-3</v>
      </c>
      <c r="F40" s="98">
        <v>4.64E-3</v>
      </c>
      <c r="G40" s="98">
        <v>3.588E-3</v>
      </c>
    </row>
    <row r="41" spans="1:7" ht="13" x14ac:dyDescent="0.3">
      <c r="A41" s="4"/>
      <c r="B41" s="4"/>
      <c r="C41" s="16" t="s">
        <v>266</v>
      </c>
      <c r="D41" s="99">
        <f>[6]Global!$D$50</f>
        <v>21930.270781298997</v>
      </c>
      <c r="E41" s="99">
        <v>24117.523287978041</v>
      </c>
      <c r="F41" s="99">
        <v>24047.241678359504</v>
      </c>
      <c r="G41" s="99">
        <v>21306.231316213813</v>
      </c>
    </row>
    <row r="42" spans="1:7" x14ac:dyDescent="0.25">
      <c r="A42" s="4"/>
      <c r="B42" s="4"/>
      <c r="C42" s="4"/>
    </row>
    <row r="43" spans="1:7" ht="13" x14ac:dyDescent="0.3">
      <c r="A43" s="4" t="s">
        <v>267</v>
      </c>
      <c r="B43" s="5" t="s">
        <v>268</v>
      </c>
      <c r="C43" s="4"/>
    </row>
    <row r="44" spans="1:7" x14ac:dyDescent="0.25">
      <c r="A44" s="4"/>
      <c r="B44" s="4" t="s">
        <v>269</v>
      </c>
      <c r="C44" s="4"/>
      <c r="D44" s="81">
        <f>[6]Global!$D$53</f>
        <v>75088.413209999999</v>
      </c>
      <c r="E44" s="81">
        <v>65698.204578579796</v>
      </c>
      <c r="F44" s="81">
        <v>53474.400228613173</v>
      </c>
      <c r="G44" s="81">
        <v>56291.744178799156</v>
      </c>
    </row>
    <row r="45" spans="1:7" x14ac:dyDescent="0.25">
      <c r="A45" s="4"/>
      <c r="B45" s="4" t="s">
        <v>177</v>
      </c>
      <c r="C45" s="4"/>
      <c r="D45" s="103">
        <f>[6]Global!$D$54</f>
        <v>3.4239619728741117</v>
      </c>
      <c r="E45" s="103">
        <v>2.7240858770655212</v>
      </c>
      <c r="F45" s="103">
        <v>2.2237228262539417</v>
      </c>
      <c r="G45" s="103">
        <v>2.6420319644216828</v>
      </c>
    </row>
    <row r="46" spans="1:7" x14ac:dyDescent="0.25">
      <c r="A46" s="4"/>
      <c r="B46" s="4"/>
      <c r="C46" s="4"/>
    </row>
    <row r="47" spans="1:7" ht="13" x14ac:dyDescent="0.3">
      <c r="A47" s="4" t="s">
        <v>270</v>
      </c>
      <c r="B47" s="5" t="s">
        <v>271</v>
      </c>
      <c r="C47" s="4"/>
    </row>
    <row r="48" spans="1:7" x14ac:dyDescent="0.25">
      <c r="A48" s="4"/>
      <c r="B48" s="4" t="s">
        <v>272</v>
      </c>
      <c r="C48" s="4"/>
      <c r="D48" s="81">
        <f>[6]Global!$D$57</f>
        <v>12500.88</v>
      </c>
      <c r="E48" s="81">
        <v>15897.134</v>
      </c>
      <c r="F48" s="81">
        <v>13941.005410000002</v>
      </c>
      <c r="G48" s="81">
        <v>14352.854720000001</v>
      </c>
    </row>
    <row r="49" spans="1:7" x14ac:dyDescent="0.25">
      <c r="A49" s="4"/>
      <c r="B49" s="4" t="s">
        <v>273</v>
      </c>
      <c r="C49" s="4"/>
      <c r="D49" s="81">
        <f>[6]Global!$D$58</f>
        <v>4383.5739999999996</v>
      </c>
      <c r="E49" s="81">
        <v>4383.5739999999996</v>
      </c>
      <c r="F49" s="81">
        <v>9066.5429999999997</v>
      </c>
      <c r="G49" s="81">
        <v>8024.9059999999999</v>
      </c>
    </row>
    <row r="50" spans="1:7" x14ac:dyDescent="0.25">
      <c r="A50" s="4"/>
      <c r="B50" s="4" t="s">
        <v>274</v>
      </c>
      <c r="C50" s="4"/>
      <c r="D50" s="81">
        <f>[6]Global!$D$59</f>
        <v>1669.845</v>
      </c>
      <c r="E50" s="81">
        <v>1669.845</v>
      </c>
      <c r="F50" s="81">
        <v>1787.6803999999997</v>
      </c>
      <c r="G50" s="81">
        <v>2141.6865799999996</v>
      </c>
    </row>
    <row r="51" spans="1:7" x14ac:dyDescent="0.25">
      <c r="A51" s="4"/>
      <c r="B51" s="4" t="s">
        <v>275</v>
      </c>
      <c r="C51" s="4"/>
      <c r="D51" s="81">
        <f>[6]Global!$D$60</f>
        <v>30</v>
      </c>
      <c r="E51" s="81">
        <v>30</v>
      </c>
      <c r="F51" s="81">
        <v>30</v>
      </c>
      <c r="G51" s="81">
        <v>30</v>
      </c>
    </row>
    <row r="52" spans="1:7" x14ac:dyDescent="0.25">
      <c r="A52" s="4"/>
      <c r="B52" s="4" t="s">
        <v>276</v>
      </c>
      <c r="C52" s="4"/>
      <c r="D52" s="81">
        <f>[6]Global!$D$61</f>
        <v>595.19399999999996</v>
      </c>
      <c r="E52" s="81">
        <v>5.2759999999999998</v>
      </c>
      <c r="F52" s="81">
        <v>784.05718000000002</v>
      </c>
      <c r="G52" s="81">
        <v>926.48699999999997</v>
      </c>
    </row>
    <row r="53" spans="1:7" x14ac:dyDescent="0.25">
      <c r="A53" s="4"/>
      <c r="B53" s="4" t="s">
        <v>277</v>
      </c>
      <c r="C53" s="4"/>
      <c r="D53" s="81">
        <f>[6]Global!$D$62</f>
        <v>0</v>
      </c>
      <c r="E53" s="81">
        <v>181.33799999999999</v>
      </c>
      <c r="F53" s="81">
        <v>297.21767</v>
      </c>
      <c r="G53" s="81">
        <v>247.30820999999997</v>
      </c>
    </row>
    <row r="54" spans="1:7" x14ac:dyDescent="0.25">
      <c r="A54" s="4"/>
      <c r="B54" s="4" t="s">
        <v>278</v>
      </c>
      <c r="C54" s="4"/>
      <c r="D54" s="81">
        <f>[6]Global!$D$63</f>
        <v>861.53850999999997</v>
      </c>
      <c r="E54" s="81">
        <v>1358.3420000000001</v>
      </c>
      <c r="F54" s="81">
        <v>294.01501999999999</v>
      </c>
      <c r="G54" s="81">
        <v>187.84313999999998</v>
      </c>
    </row>
    <row r="55" spans="1:7" x14ac:dyDescent="0.25">
      <c r="A55" s="4"/>
      <c r="B55" s="4" t="s">
        <v>279</v>
      </c>
      <c r="C55" s="4"/>
      <c r="D55" s="81">
        <f>[6]Global!$D$64</f>
        <v>20041.031509999997</v>
      </c>
      <c r="E55" s="81">
        <v>23525.509000000002</v>
      </c>
      <c r="F55" s="81">
        <v>26200.518680000001</v>
      </c>
      <c r="G55" s="81">
        <v>25911.085650000001</v>
      </c>
    </row>
    <row r="56" spans="1:7" x14ac:dyDescent="0.25">
      <c r="A56" s="4"/>
      <c r="B56" s="4"/>
      <c r="C56" s="4"/>
    </row>
    <row r="57" spans="1:7" ht="13" x14ac:dyDescent="0.3">
      <c r="A57" s="4" t="s">
        <v>280</v>
      </c>
      <c r="B57" s="5" t="s">
        <v>281</v>
      </c>
      <c r="C57" s="4"/>
      <c r="D57" s="14">
        <f>[6]Global!$D$66</f>
        <v>0</v>
      </c>
      <c r="E57" s="14">
        <v>0</v>
      </c>
      <c r="F57" s="14">
        <v>3</v>
      </c>
      <c r="G57" s="14">
        <v>9</v>
      </c>
    </row>
    <row r="58" spans="1:7" x14ac:dyDescent="0.25">
      <c r="A58" s="4"/>
      <c r="B58" s="4" t="s">
        <v>282</v>
      </c>
      <c r="C58" s="4" t="s">
        <v>283</v>
      </c>
      <c r="D58" s="130">
        <f>[6]Global!$D$67</f>
        <v>0</v>
      </c>
      <c r="E58" s="14">
        <v>0</v>
      </c>
      <c r="F58" s="14">
        <v>286.01900000000001</v>
      </c>
      <c r="G58" s="14">
        <v>516.48</v>
      </c>
    </row>
    <row r="59" spans="1:7" x14ac:dyDescent="0.25">
      <c r="A59" s="4"/>
      <c r="B59" s="4" t="s">
        <v>284</v>
      </c>
      <c r="C59" s="4" t="s">
        <v>285</v>
      </c>
      <c r="D59" s="14">
        <f>[6]Global!$D$68</f>
        <v>0</v>
      </c>
      <c r="E59" s="14">
        <v>0</v>
      </c>
      <c r="F59" s="14">
        <v>120</v>
      </c>
      <c r="G59" s="14" t="s">
        <v>47</v>
      </c>
    </row>
    <row r="60" spans="1:7" x14ac:dyDescent="0.25">
      <c r="A60" s="4"/>
      <c r="B60" s="4"/>
      <c r="C60" s="4"/>
    </row>
    <row r="61" spans="1:7" x14ac:dyDescent="0.25">
      <c r="A61" s="4" t="s">
        <v>286</v>
      </c>
      <c r="B61" s="4" t="s">
        <v>287</v>
      </c>
      <c r="C61" s="4"/>
      <c r="D61" s="43">
        <f>[6]Global!$D$70</f>
        <v>925.82100000000003</v>
      </c>
      <c r="E61" s="43">
        <v>1165.6399999999999</v>
      </c>
      <c r="F61" s="43">
        <v>1943.5348800000002</v>
      </c>
      <c r="G61" s="43">
        <v>1520.33</v>
      </c>
    </row>
    <row r="62" spans="1:7" x14ac:dyDescent="0.25">
      <c r="A62" s="4"/>
      <c r="B62" s="4"/>
      <c r="C62" s="4"/>
    </row>
    <row r="63" spans="1:7" ht="13" x14ac:dyDescent="0.3">
      <c r="A63" s="4" t="s">
        <v>288</v>
      </c>
      <c r="B63" s="5" t="s">
        <v>289</v>
      </c>
      <c r="C63" s="4"/>
    </row>
    <row r="64" spans="1:7" x14ac:dyDescent="0.25">
      <c r="A64" s="4"/>
      <c r="B64" s="4"/>
      <c r="C64" s="4" t="s">
        <v>290</v>
      </c>
      <c r="D64" s="80">
        <f>[6]Global!$D$75</f>
        <v>256454.39999999999</v>
      </c>
      <c r="E64" s="80">
        <v>258288</v>
      </c>
      <c r="F64" s="80">
        <v>1302405.23</v>
      </c>
      <c r="G64" s="80">
        <v>2053659.8616599999</v>
      </c>
    </row>
    <row r="65" spans="1:7" x14ac:dyDescent="0.25">
      <c r="A65" s="4"/>
      <c r="B65" s="4"/>
      <c r="C65" s="4" t="s">
        <v>291</v>
      </c>
      <c r="D65" s="80">
        <f>[6]Global!$D$76</f>
        <v>37005883.180000007</v>
      </c>
      <c r="E65" s="80">
        <v>37055344</v>
      </c>
      <c r="F65" s="80">
        <v>32432668.539999999</v>
      </c>
      <c r="G65" s="80">
        <v>51426208.824432597</v>
      </c>
    </row>
    <row r="66" spans="1:7" x14ac:dyDescent="0.25">
      <c r="A66" s="4"/>
      <c r="B66" s="4"/>
      <c r="C66" s="4" t="s">
        <v>292</v>
      </c>
      <c r="D66" s="80">
        <f>[6]Global!$D$77</f>
        <v>33211879</v>
      </c>
      <c r="E66" s="80">
        <v>32457474</v>
      </c>
      <c r="F66" s="80">
        <v>30545163</v>
      </c>
      <c r="G66" s="80">
        <v>28968944</v>
      </c>
    </row>
    <row r="67" spans="1:7" x14ac:dyDescent="0.25">
      <c r="A67" s="4"/>
      <c r="B67" s="4"/>
      <c r="C67" s="4"/>
      <c r="D67" s="119"/>
      <c r="E67" s="119"/>
      <c r="F67" s="119"/>
      <c r="G67" s="119"/>
    </row>
    <row r="68" spans="1:7" ht="13" x14ac:dyDescent="0.3">
      <c r="A68" s="4"/>
      <c r="B68" s="5" t="s">
        <v>293</v>
      </c>
      <c r="C68" s="4"/>
    </row>
    <row r="69" spans="1:7" x14ac:dyDescent="0.25">
      <c r="A69" s="4"/>
      <c r="B69" s="4"/>
      <c r="C69" s="4" t="s">
        <v>294</v>
      </c>
      <c r="D69" s="43">
        <f>[6]Global!$D$80</f>
        <v>19530</v>
      </c>
      <c r="E69" s="43">
        <v>157622</v>
      </c>
      <c r="F69" s="43">
        <v>90900</v>
      </c>
      <c r="G69" s="43" t="s">
        <v>47</v>
      </c>
    </row>
    <row r="70" spans="1:7" x14ac:dyDescent="0.25">
      <c r="A70" s="4"/>
      <c r="B70" s="4"/>
      <c r="C70" s="4" t="s">
        <v>295</v>
      </c>
      <c r="D70" s="43">
        <f>[6]Global!$D$81</f>
        <v>10508422.890000001</v>
      </c>
      <c r="E70" s="43">
        <v>13098446</v>
      </c>
      <c r="F70" s="43">
        <v>12750897</v>
      </c>
      <c r="G70" s="43" t="s">
        <v>47</v>
      </c>
    </row>
    <row r="71" spans="1:7" ht="13" thickBot="1" x14ac:dyDescent="0.3">
      <c r="A71" s="4"/>
      <c r="B71" s="4"/>
      <c r="C71" s="4" t="s">
        <v>296</v>
      </c>
      <c r="D71" s="134">
        <f>[6]Global!$D$82</f>
        <v>738743</v>
      </c>
      <c r="E71" s="134">
        <v>564212</v>
      </c>
      <c r="F71" s="134">
        <v>467098</v>
      </c>
      <c r="G71" s="134" t="s">
        <v>47</v>
      </c>
    </row>
    <row r="72" spans="1:7" ht="13" x14ac:dyDescent="0.3">
      <c r="A72" s="4"/>
      <c r="B72" s="4"/>
      <c r="C72" s="16" t="s">
        <v>8</v>
      </c>
      <c r="D72" s="135">
        <f>[6]Global!$D$83</f>
        <v>11266695.890000001</v>
      </c>
      <c r="E72" s="135">
        <v>13820280</v>
      </c>
      <c r="F72" s="135">
        <v>13308895</v>
      </c>
      <c r="G72" s="135" t="s">
        <v>47</v>
      </c>
    </row>
    <row r="73" spans="1:7" x14ac:dyDescent="0.25">
      <c r="A73" s="4"/>
      <c r="B73" s="4"/>
      <c r="C73" s="4"/>
    </row>
    <row r="74" spans="1:7" ht="13.5" thickBot="1" x14ac:dyDescent="0.35">
      <c r="A74" s="4" t="s">
        <v>297</v>
      </c>
      <c r="B74" s="5" t="s">
        <v>298</v>
      </c>
      <c r="C74" s="4"/>
    </row>
    <row r="75" spans="1:7" ht="13" x14ac:dyDescent="0.3">
      <c r="A75" s="4"/>
      <c r="B75" s="4"/>
      <c r="C75" s="16" t="s">
        <v>8</v>
      </c>
      <c r="D75" s="15">
        <v>0</v>
      </c>
      <c r="E75" s="15">
        <v>0</v>
      </c>
      <c r="F75" s="15">
        <v>0</v>
      </c>
      <c r="G75" s="15">
        <v>0</v>
      </c>
    </row>
    <row r="76" spans="1:7" x14ac:dyDescent="0.25">
      <c r="A76" s="4"/>
      <c r="B76" s="4"/>
      <c r="C76" s="4"/>
    </row>
    <row r="77" spans="1:7" ht="13" x14ac:dyDescent="0.3">
      <c r="A77" s="4" t="s">
        <v>299</v>
      </c>
      <c r="B77" s="5" t="s">
        <v>300</v>
      </c>
      <c r="C77" s="4"/>
    </row>
    <row r="78" spans="1:7" x14ac:dyDescent="0.25">
      <c r="A78" s="4"/>
      <c r="B78" s="4"/>
      <c r="C78" s="4" t="s">
        <v>301</v>
      </c>
      <c r="D78" s="81">
        <v>518030.37</v>
      </c>
      <c r="E78" s="81">
        <v>241809.86</v>
      </c>
      <c r="F78" s="81">
        <v>121241.37</v>
      </c>
      <c r="G78" s="81">
        <v>122639.37</v>
      </c>
    </row>
    <row r="79" spans="1:7" x14ac:dyDescent="0.25">
      <c r="A79" s="4"/>
      <c r="B79" s="4"/>
      <c r="C79" s="4" t="s">
        <v>302</v>
      </c>
      <c r="D79" s="81">
        <f>[6]Global!$D$93</f>
        <v>0</v>
      </c>
      <c r="E79" s="81">
        <v>0</v>
      </c>
      <c r="F79" s="81">
        <v>583.37</v>
      </c>
      <c r="G79" s="81">
        <v>5823.37</v>
      </c>
    </row>
    <row r="80" spans="1:7" x14ac:dyDescent="0.25">
      <c r="A80" s="4"/>
      <c r="B80" s="4"/>
      <c r="C80" s="4" t="s">
        <v>303</v>
      </c>
      <c r="D80" s="81">
        <v>21</v>
      </c>
      <c r="E80" s="81">
        <v>21</v>
      </c>
      <c r="F80" s="81">
        <v>21</v>
      </c>
      <c r="G80" s="81">
        <v>21</v>
      </c>
    </row>
    <row r="81" spans="1:7" ht="13" x14ac:dyDescent="0.3">
      <c r="A81" s="4"/>
      <c r="B81" s="4"/>
      <c r="C81" s="4" t="s">
        <v>304</v>
      </c>
      <c r="D81" s="82">
        <f>SUM(D78:D80)</f>
        <v>518051.37</v>
      </c>
      <c r="E81" s="82">
        <v>241830.86</v>
      </c>
      <c r="F81" s="82">
        <v>121845.73999999999</v>
      </c>
      <c r="G81" s="82">
        <v>261822.87</v>
      </c>
    </row>
    <row r="82" spans="1:7" x14ac:dyDescent="0.25">
      <c r="A82" s="4"/>
      <c r="B82" s="4"/>
      <c r="C82" s="4" t="s">
        <v>37</v>
      </c>
      <c r="D82" s="81">
        <f>[7]Land!$E$5</f>
        <v>7284</v>
      </c>
      <c r="E82" s="81">
        <v>7284</v>
      </c>
      <c r="F82" s="81">
        <v>7284</v>
      </c>
      <c r="G82" s="81">
        <v>7284</v>
      </c>
    </row>
    <row r="83" spans="1:7" ht="13" x14ac:dyDescent="0.3">
      <c r="A83" s="4"/>
      <c r="B83" s="4"/>
      <c r="C83" s="4" t="s">
        <v>305</v>
      </c>
      <c r="D83" s="82">
        <f>[6]Global!$D$97</f>
        <v>0</v>
      </c>
      <c r="E83" s="82">
        <v>7284</v>
      </c>
      <c r="F83" s="82">
        <v>7284</v>
      </c>
      <c r="G83" s="82">
        <v>7284</v>
      </c>
    </row>
    <row r="84" spans="1:7" x14ac:dyDescent="0.25">
      <c r="A84" s="4"/>
      <c r="B84" s="4"/>
      <c r="C84" s="4" t="s">
        <v>7</v>
      </c>
      <c r="D84" s="81">
        <v>1531</v>
      </c>
      <c r="E84" s="81">
        <v>263900</v>
      </c>
      <c r="F84" s="81">
        <v>263900</v>
      </c>
      <c r="G84" s="81">
        <v>68826</v>
      </c>
    </row>
    <row r="85" spans="1:7" x14ac:dyDescent="0.25">
      <c r="A85" s="4"/>
      <c r="B85" s="4"/>
      <c r="C85" s="4" t="s">
        <v>6</v>
      </c>
      <c r="D85" s="81">
        <f>[8]Land!$E$7</f>
        <v>139495.77179999999</v>
      </c>
      <c r="E85" s="81">
        <v>99735.66</v>
      </c>
      <c r="F85" s="81">
        <v>99735.66</v>
      </c>
      <c r="G85" s="81">
        <v>5186.9606999999996</v>
      </c>
    </row>
    <row r="86" spans="1:7" ht="13.5" thickBot="1" x14ac:dyDescent="0.35">
      <c r="A86" s="4"/>
      <c r="B86" s="4"/>
      <c r="C86" s="4" t="s">
        <v>306</v>
      </c>
      <c r="D86" s="104">
        <f>SUM(D84:D85)</f>
        <v>141026.77179999999</v>
      </c>
      <c r="E86" s="104">
        <v>363635.66000000003</v>
      </c>
      <c r="F86" s="104">
        <v>363635.66000000003</v>
      </c>
      <c r="G86" s="104">
        <v>74012.960699999996</v>
      </c>
    </row>
    <row r="87" spans="1:7" ht="13" x14ac:dyDescent="0.3">
      <c r="A87" s="4"/>
      <c r="B87" s="4"/>
      <c r="C87" s="16" t="s">
        <v>8</v>
      </c>
      <c r="D87" s="99">
        <f>SUM(D81,D83,D86)</f>
        <v>659078.14179999998</v>
      </c>
      <c r="E87" s="99">
        <v>612750.52</v>
      </c>
      <c r="F87" s="99">
        <v>492765.4</v>
      </c>
      <c r="G87" s="99">
        <v>343119.83069999999</v>
      </c>
    </row>
    <row r="88" spans="1:7" x14ac:dyDescent="0.25">
      <c r="A88" s="4"/>
      <c r="B88" s="4"/>
      <c r="C88" s="4"/>
    </row>
    <row r="89" spans="1:7" ht="13" x14ac:dyDescent="0.3">
      <c r="A89" s="4"/>
      <c r="B89" s="5" t="s">
        <v>307</v>
      </c>
      <c r="C89" s="4"/>
    </row>
    <row r="90" spans="1:7" x14ac:dyDescent="0.25">
      <c r="A90" s="4"/>
      <c r="B90" s="4"/>
      <c r="C90" s="4" t="s">
        <v>301</v>
      </c>
      <c r="D90" s="81">
        <v>7711.41</v>
      </c>
      <c r="E90" s="81">
        <v>7647.36</v>
      </c>
      <c r="F90" s="81">
        <v>7314.1</v>
      </c>
      <c r="G90" s="81">
        <v>7314.1</v>
      </c>
    </row>
    <row r="91" spans="1:7" x14ac:dyDescent="0.25">
      <c r="A91" s="4"/>
      <c r="B91" s="4"/>
      <c r="C91" s="4" t="s">
        <v>302</v>
      </c>
      <c r="D91" s="81">
        <v>0</v>
      </c>
      <c r="E91" s="81">
        <v>0</v>
      </c>
      <c r="F91" s="81">
        <v>120</v>
      </c>
      <c r="G91" s="81">
        <v>120.68</v>
      </c>
    </row>
    <row r="92" spans="1:7" x14ac:dyDescent="0.25">
      <c r="A92" s="4"/>
      <c r="B92" s="4"/>
      <c r="C92" s="4" t="s">
        <v>303</v>
      </c>
      <c r="D92" s="81">
        <v>0</v>
      </c>
      <c r="E92" s="81">
        <v>0</v>
      </c>
      <c r="F92" s="81">
        <v>0</v>
      </c>
      <c r="G92" s="81">
        <v>0</v>
      </c>
    </row>
    <row r="93" spans="1:7" ht="13" x14ac:dyDescent="0.3">
      <c r="A93" s="4"/>
      <c r="B93" s="4"/>
      <c r="C93" s="4" t="s">
        <v>304</v>
      </c>
      <c r="D93" s="82">
        <f>SUM(D90:D92)</f>
        <v>7711.41</v>
      </c>
      <c r="E93" s="82">
        <v>7647.36</v>
      </c>
      <c r="F93" s="82">
        <v>7434.1</v>
      </c>
      <c r="G93" s="82">
        <v>7966.1500000000005</v>
      </c>
    </row>
    <row r="94" spans="1:7" x14ac:dyDescent="0.25">
      <c r="A94" s="4"/>
      <c r="B94" s="4"/>
      <c r="C94" s="4" t="s">
        <v>37</v>
      </c>
      <c r="D94" s="81">
        <f>[7]Land!$G$5</f>
        <v>0</v>
      </c>
      <c r="E94" s="81">
        <v>0</v>
      </c>
      <c r="F94" s="81">
        <v>0</v>
      </c>
      <c r="G94" s="81">
        <v>0</v>
      </c>
    </row>
    <row r="95" spans="1:7" ht="13" x14ac:dyDescent="0.3">
      <c r="A95" s="4"/>
      <c r="B95" s="4"/>
      <c r="C95" s="4" t="s">
        <v>305</v>
      </c>
      <c r="D95" s="82">
        <f>D94</f>
        <v>0</v>
      </c>
      <c r="E95" s="82">
        <v>0</v>
      </c>
      <c r="F95" s="82">
        <v>0</v>
      </c>
      <c r="G95" s="82">
        <v>0</v>
      </c>
    </row>
    <row r="96" spans="1:7" x14ac:dyDescent="0.25">
      <c r="A96" s="4"/>
      <c r="B96" s="4"/>
      <c r="C96" s="4" t="s">
        <v>7</v>
      </c>
      <c r="D96" s="81">
        <v>1531</v>
      </c>
      <c r="E96" s="81">
        <v>0</v>
      </c>
      <c r="F96" s="81">
        <v>0</v>
      </c>
      <c r="G96" s="81">
        <v>0.3</v>
      </c>
    </row>
    <row r="97" spans="1:7" x14ac:dyDescent="0.25">
      <c r="A97" s="4"/>
      <c r="B97" s="4"/>
      <c r="C97" s="4" t="s">
        <v>6</v>
      </c>
      <c r="D97" s="81">
        <f>[8]Land!$G$7</f>
        <v>1590.98</v>
      </c>
      <c r="E97" s="81">
        <v>1524.19</v>
      </c>
      <c r="F97" s="81">
        <v>1517.97</v>
      </c>
      <c r="G97" s="81">
        <v>1568.38</v>
      </c>
    </row>
    <row r="98" spans="1:7" ht="13.5" thickBot="1" x14ac:dyDescent="0.35">
      <c r="A98" s="4"/>
      <c r="B98" s="4"/>
      <c r="C98" s="4" t="s">
        <v>306</v>
      </c>
      <c r="D98" s="105">
        <f>SUM(D96:D97)</f>
        <v>3121.98</v>
      </c>
      <c r="E98" s="105">
        <v>1524.19</v>
      </c>
      <c r="F98" s="105">
        <v>1517.97</v>
      </c>
      <c r="G98" s="105">
        <v>1568.68</v>
      </c>
    </row>
    <row r="99" spans="1:7" ht="13" x14ac:dyDescent="0.3">
      <c r="A99" s="4"/>
      <c r="B99" s="4"/>
      <c r="C99" s="4" t="s">
        <v>8</v>
      </c>
      <c r="D99" s="99">
        <f>SUM(D93,D95,D98)</f>
        <v>10833.39</v>
      </c>
      <c r="E99" s="99">
        <v>9171.5499999999993</v>
      </c>
      <c r="F99" s="99">
        <v>8952.07</v>
      </c>
      <c r="G99" s="99">
        <v>9534.83</v>
      </c>
    </row>
    <row r="100" spans="1:7" x14ac:dyDescent="0.25">
      <c r="A100" s="4"/>
      <c r="B100" s="4"/>
      <c r="C100" s="4"/>
    </row>
    <row r="101" spans="1:7" ht="13.5" thickBot="1" x14ac:dyDescent="0.35">
      <c r="A101" s="4" t="s">
        <v>308</v>
      </c>
      <c r="B101" s="5" t="s">
        <v>309</v>
      </c>
      <c r="C101" s="4"/>
    </row>
    <row r="102" spans="1:7" ht="13" x14ac:dyDescent="0.3">
      <c r="A102" s="4"/>
      <c r="B102" s="5" t="s">
        <v>310</v>
      </c>
      <c r="C102" s="16" t="s">
        <v>8</v>
      </c>
      <c r="D102" s="17">
        <f>[6]Global!$D$119</f>
        <v>2</v>
      </c>
      <c r="E102" s="17">
        <v>2</v>
      </c>
      <c r="F102" s="17">
        <v>2</v>
      </c>
      <c r="G102" s="17">
        <v>1</v>
      </c>
    </row>
    <row r="103" spans="1:7" ht="13.5" thickBot="1" x14ac:dyDescent="0.35">
      <c r="A103" s="4"/>
      <c r="B103" s="5"/>
      <c r="C103" s="4" t="s">
        <v>311</v>
      </c>
      <c r="D103" s="21">
        <f>[6]Global!$D$120</f>
        <v>1</v>
      </c>
      <c r="E103" s="21">
        <v>1</v>
      </c>
      <c r="F103" s="21">
        <v>1</v>
      </c>
      <c r="G103" s="21">
        <v>1</v>
      </c>
    </row>
    <row r="104" spans="1:7" ht="13" x14ac:dyDescent="0.3">
      <c r="A104" s="4"/>
      <c r="B104" s="5" t="s">
        <v>312</v>
      </c>
      <c r="C104" s="16" t="s">
        <v>8</v>
      </c>
      <c r="D104" s="17">
        <f>[6]Global!$D$124</f>
        <v>1</v>
      </c>
      <c r="E104" s="17">
        <v>1</v>
      </c>
      <c r="F104" s="17">
        <v>1</v>
      </c>
      <c r="G104" s="17">
        <v>1</v>
      </c>
    </row>
    <row r="105" spans="1:7" x14ac:dyDescent="0.25">
      <c r="A105" s="4"/>
      <c r="B105" s="4"/>
      <c r="C105" s="4"/>
    </row>
    <row r="106" spans="1:7" ht="13" x14ac:dyDescent="0.3">
      <c r="A106" s="4" t="s">
        <v>313</v>
      </c>
      <c r="B106" s="5" t="s">
        <v>314</v>
      </c>
      <c r="C106" s="4"/>
    </row>
    <row r="107" spans="1:7" x14ac:dyDescent="0.25">
      <c r="A107" s="4"/>
      <c r="B107" s="4"/>
      <c r="C107" s="4" t="s">
        <v>315</v>
      </c>
      <c r="D107" s="14">
        <f>'[6]Land &amp; Biodiversity'!$E$7</f>
        <v>0</v>
      </c>
      <c r="E107" s="14">
        <v>0</v>
      </c>
      <c r="F107" s="14">
        <v>0</v>
      </c>
      <c r="G107" s="14">
        <v>0</v>
      </c>
    </row>
    <row r="108" spans="1:7" x14ac:dyDescent="0.25">
      <c r="A108" s="4"/>
      <c r="B108" s="4"/>
      <c r="C108" s="4" t="s">
        <v>316</v>
      </c>
      <c r="D108" s="14">
        <f>'[6]Land &amp; Biodiversity'!$E$11</f>
        <v>25.369999999999997</v>
      </c>
      <c r="E108" s="14">
        <v>0.61</v>
      </c>
      <c r="F108" s="14">
        <v>0</v>
      </c>
      <c r="G108" s="14">
        <v>51.93</v>
      </c>
    </row>
    <row r="109" spans="1:7" x14ac:dyDescent="0.25">
      <c r="A109" s="4"/>
      <c r="B109" s="4"/>
      <c r="C109" s="4" t="s">
        <v>317</v>
      </c>
      <c r="D109" s="14" t="s">
        <v>52</v>
      </c>
      <c r="E109" s="14" t="s">
        <v>52</v>
      </c>
      <c r="F109" s="14" t="s">
        <v>52</v>
      </c>
      <c r="G109" s="14" t="s">
        <v>52</v>
      </c>
    </row>
    <row r="110" spans="1:7" x14ac:dyDescent="0.25">
      <c r="A110" s="4"/>
      <c r="B110" s="4"/>
      <c r="C110" s="4" t="s">
        <v>318</v>
      </c>
      <c r="D110" s="14" t="s">
        <v>319</v>
      </c>
      <c r="E110" s="14" t="s">
        <v>319</v>
      </c>
      <c r="F110" s="14" t="s">
        <v>319</v>
      </c>
      <c r="G110" s="14" t="s">
        <v>319</v>
      </c>
    </row>
    <row r="111" spans="1:7" x14ac:dyDescent="0.25">
      <c r="A111" s="4"/>
      <c r="B111" s="4"/>
      <c r="C111" s="4"/>
    </row>
    <row r="112" spans="1:7" ht="13" x14ac:dyDescent="0.3">
      <c r="A112" s="4" t="s">
        <v>320</v>
      </c>
      <c r="B112" s="5" t="s">
        <v>321</v>
      </c>
      <c r="C112" s="4"/>
    </row>
    <row r="113" spans="1:7" x14ac:dyDescent="0.25">
      <c r="A113" s="4"/>
      <c r="B113" s="4"/>
      <c r="C113" s="4" t="s">
        <v>322</v>
      </c>
      <c r="D113" s="42">
        <f>[6]Global!$D$133</f>
        <v>3</v>
      </c>
      <c r="E113" s="3">
        <v>3</v>
      </c>
      <c r="F113" s="3">
        <v>2</v>
      </c>
      <c r="G113" s="3">
        <v>3</v>
      </c>
    </row>
    <row r="114" spans="1:7" x14ac:dyDescent="0.25">
      <c r="A114" s="4"/>
      <c r="B114" s="4"/>
      <c r="C114" s="4" t="s">
        <v>323</v>
      </c>
      <c r="D114" s="42">
        <f>[6]Global!$D$134</f>
        <v>6</v>
      </c>
      <c r="E114" s="3">
        <v>5</v>
      </c>
      <c r="F114" s="3">
        <v>2</v>
      </c>
      <c r="G114" s="3">
        <v>8</v>
      </c>
    </row>
    <row r="115" spans="1:7" x14ac:dyDescent="0.25">
      <c r="A115" s="4"/>
      <c r="B115" s="4"/>
      <c r="C115" s="4" t="s">
        <v>324</v>
      </c>
      <c r="D115" s="42">
        <f>[6]Global!$D$135</f>
        <v>29</v>
      </c>
      <c r="E115" s="3">
        <v>25</v>
      </c>
      <c r="F115" s="3">
        <v>19</v>
      </c>
      <c r="G115" s="3">
        <v>12</v>
      </c>
    </row>
    <row r="116" spans="1:7" x14ac:dyDescent="0.25">
      <c r="A116" s="4"/>
      <c r="B116" s="4"/>
      <c r="C116" s="4" t="s">
        <v>325</v>
      </c>
      <c r="D116" s="42">
        <f>[6]Global!$D$136</f>
        <v>24</v>
      </c>
      <c r="E116" s="3">
        <v>22</v>
      </c>
      <c r="F116" s="3">
        <v>12</v>
      </c>
      <c r="G116" s="3">
        <v>11</v>
      </c>
    </row>
    <row r="117" spans="1:7" x14ac:dyDescent="0.25">
      <c r="A117" s="4"/>
      <c r="B117" s="4"/>
      <c r="C117" s="4" t="s">
        <v>326</v>
      </c>
      <c r="D117" s="42">
        <f>[6]Global!$D$137</f>
        <v>388</v>
      </c>
      <c r="E117" s="3">
        <v>89</v>
      </c>
      <c r="F117" s="3">
        <v>4</v>
      </c>
      <c r="G117" s="3">
        <v>6</v>
      </c>
    </row>
  </sheetData>
  <pageMargins left="0.7" right="0.7" top="0.75" bottom="0.75" header="0.3" footer="0.3"/>
  <pageSetup scale="92" fitToHeight="0" orientation="landscape" r:id="rId1"/>
  <headerFooter>
    <oddHeader>&amp;A</oddHeader>
    <oddFooter>&amp;CPage &amp;P of &amp;N&amp;R&amp;D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Finance</vt:lpstr>
      <vt:lpstr>Employees</vt:lpstr>
      <vt:lpstr>Society</vt:lpstr>
      <vt:lpstr>Environment</vt:lpstr>
      <vt:lpstr>Employees!Print_Area</vt:lpstr>
      <vt:lpstr>Environment!Print_Area</vt:lpstr>
      <vt:lpstr>Finance!Print_Area</vt:lpstr>
      <vt:lpstr>Society!Print_Area</vt:lpstr>
      <vt:lpstr>Employees!Print_Titles</vt:lpstr>
      <vt:lpstr>Environment!Print_Titles</vt:lpstr>
      <vt:lpstr>Finance!Print_Titles</vt:lpstr>
      <vt:lpstr>Society!Print_Titles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Lindsay Napier</dc:creator>
  <cp:lastModifiedBy>Tamara Cook</cp:lastModifiedBy>
  <cp:lastPrinted>2020-03-20T19:22:53Z</cp:lastPrinted>
  <dcterms:created xsi:type="dcterms:W3CDTF">2020-02-03T19:39:54Z</dcterms:created>
  <dcterms:modified xsi:type="dcterms:W3CDTF">2020-06-03T17:32:36Z</dcterms:modified>
</cp:coreProperties>
</file>